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1115" windowHeight="8190" activeTab="0"/>
  </bookViews>
  <sheets>
    <sheet name="CO2" sheetId="1" r:id="rId1"/>
    <sheet name="Atmos" sheetId="2" r:id="rId2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<sst xmlns="http://schemas.openxmlformats.org/spreadsheetml/2006/main" count="143" uniqueCount="121">
  <si>
    <t>Estimate of number of CO2 molecules in the Earth's atmosphere</t>
  </si>
  <si>
    <t>Quantity of Dry Air</t>
  </si>
  <si>
    <t>Name</t>
  </si>
  <si>
    <t>Value</t>
  </si>
  <si>
    <t>Units</t>
  </si>
  <si>
    <t>Description</t>
  </si>
  <si>
    <t>R-Earth</t>
  </si>
  <si>
    <t>km</t>
  </si>
  <si>
    <t>Mean radius of the Earth</t>
  </si>
  <si>
    <t>m</t>
  </si>
  <si>
    <t>A-Earth</t>
  </si>
  <si>
    <t>m^2</t>
  </si>
  <si>
    <t>Surface area of the Earth</t>
  </si>
  <si>
    <t>Eff Thick</t>
  </si>
  <si>
    <t>Effective thickness of the atmosphere</t>
  </si>
  <si>
    <t>ft</t>
  </si>
  <si>
    <t>Volume</t>
  </si>
  <si>
    <t>m^3</t>
  </si>
  <si>
    <t>Effective volume of the atmosphere</t>
  </si>
  <si>
    <t>N/m^2</t>
  </si>
  <si>
    <t>Atmospheric pressure at sea level</t>
  </si>
  <si>
    <t>psi</t>
  </si>
  <si>
    <t>(Standard atmosphere)</t>
  </si>
  <si>
    <t>Temp</t>
  </si>
  <si>
    <t>K</t>
  </si>
  <si>
    <t>Atmospheric temperature at sea level</t>
  </si>
  <si>
    <t>F</t>
  </si>
  <si>
    <t>R-univ</t>
  </si>
  <si>
    <t>J/mole-K</t>
  </si>
  <si>
    <t>Universal gas constant</t>
  </si>
  <si>
    <t>g/mole</t>
  </si>
  <si>
    <t>Average molecular weight of air</t>
  </si>
  <si>
    <t>Density</t>
  </si>
  <si>
    <t>kg/m^3</t>
  </si>
  <si>
    <t>Atmospheric density at sea level</t>
  </si>
  <si>
    <t>Note: Mass consistent with:</t>
  </si>
  <si>
    <t>moles/m^3</t>
  </si>
  <si>
    <t>http://en.wikipedia.org/wiki/Earth%27s_atmosphere</t>
  </si>
  <si>
    <t>Mass</t>
  </si>
  <si>
    <t>kg</t>
  </si>
  <si>
    <t>Atmospheric dry mass</t>
  </si>
  <si>
    <t>kg (dry)</t>
  </si>
  <si>
    <t>g</t>
  </si>
  <si>
    <t>kg (total)</t>
  </si>
  <si>
    <t>Moles</t>
  </si>
  <si>
    <t>moles</t>
  </si>
  <si>
    <t>Atmospheric molar quantity</t>
  </si>
  <si>
    <t>Air Volume/Mass Fractions (Dry)</t>
  </si>
  <si>
    <t>Atom or</t>
  </si>
  <si>
    <t>Molecular</t>
  </si>
  <si>
    <t>MW *</t>
  </si>
  <si>
    <t>Molecule</t>
  </si>
  <si>
    <t>Fraction</t>
  </si>
  <si>
    <t>Weight</t>
  </si>
  <si>
    <t>Vol. Frac.</t>
  </si>
  <si>
    <t>N2</t>
  </si>
  <si>
    <t>O2</t>
  </si>
  <si>
    <t>See note</t>
  </si>
  <si>
    <t>H2O</t>
  </si>
  <si>
    <t>Dry</t>
  </si>
  <si>
    <t>Ar</t>
  </si>
  <si>
    <t>CO2</t>
  </si>
  <si>
    <t>As of 2008</t>
  </si>
  <si>
    <t>Ne</t>
  </si>
  <si>
    <t>He</t>
  </si>
  <si>
    <t>CH4</t>
  </si>
  <si>
    <t>Kr</t>
  </si>
  <si>
    <t>Total</t>
  </si>
  <si>
    <t>Note: O2 fraction depleted from 0.20946 to 0.20941 to offset increase in CO2.</t>
  </si>
  <si>
    <t>CO2 Quantity (based on mass fraction)</t>
  </si>
  <si>
    <t>Gtons</t>
  </si>
  <si>
    <t>Gtons (C)</t>
  </si>
  <si>
    <t>Gtons (C) per ppm</t>
  </si>
  <si>
    <t>g-moles</t>
  </si>
  <si>
    <t>NA</t>
  </si>
  <si>
    <t>Avagadro's Number</t>
  </si>
  <si>
    <t>Molecules</t>
  </si>
  <si>
    <t>CO2 Quantity (based on volume/mole fraction)</t>
  </si>
  <si>
    <t>kg/m^2</t>
  </si>
  <si>
    <t>Earth Standard</t>
  </si>
  <si>
    <t>Gas Constant</t>
  </si>
  <si>
    <t>Runiv</t>
  </si>
  <si>
    <t>Atmosphere Model</t>
  </si>
  <si>
    <t>R</t>
  </si>
  <si>
    <t>kJ/kg-K</t>
  </si>
  <si>
    <t>P-atm</t>
  </si>
  <si>
    <t>P0</t>
  </si>
  <si>
    <t>T-atm</t>
  </si>
  <si>
    <t>T0</t>
  </si>
  <si>
    <t>Lapse rate</t>
  </si>
  <si>
    <t>K/km</t>
  </si>
  <si>
    <t>Grav constant</t>
  </si>
  <si>
    <t>g0</t>
  </si>
  <si>
    <t>N/kg</t>
  </si>
  <si>
    <t>Earth radius</t>
  </si>
  <si>
    <t>Re</t>
  </si>
  <si>
    <t>Altitude</t>
  </si>
  <si>
    <t>Grav</t>
  </si>
  <si>
    <t>Atmosphere</t>
  </si>
  <si>
    <t>ASL</t>
  </si>
  <si>
    <t>(g)</t>
  </si>
  <si>
    <t>Pres</t>
  </si>
  <si>
    <t>Total Mass/Moles</t>
  </si>
  <si>
    <t>(ft)</t>
  </si>
  <si>
    <t>(m)</t>
  </si>
  <si>
    <t>(Pa)</t>
  </si>
  <si>
    <t>(atm)</t>
  </si>
  <si>
    <t>(K)</t>
  </si>
  <si>
    <t>(R)</t>
  </si>
  <si>
    <t>(kg/m^3)</t>
  </si>
  <si>
    <t>(mole/m^3)</t>
  </si>
  <si>
    <t>(kg/m^2)</t>
  </si>
  <si>
    <t>(mole/m^2)</t>
  </si>
  <si>
    <t>Effective thickness (m):</t>
  </si>
  <si>
    <t>Correction for land above sea level:</t>
  </si>
  <si>
    <t>Corrected effective thickness (m):</t>
  </si>
  <si>
    <t>(Approximate)</t>
  </si>
  <si>
    <t>MW</t>
  </si>
  <si>
    <t>Pres (P0)</t>
  </si>
  <si>
    <t>Temp (T0)</t>
  </si>
  <si>
    <t>(Includes correction for land ASL)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</si>
</sst>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E+00"/>
    <numFmt numFmtId="166" formatCode="0.00000E+00"/>
    <numFmt numFmtId="167" formatCode="0.0"/>
    <numFmt numFmtId="168" formatCode="0.000"/>
    <numFmt numFmtId="169" formatCode="0.00000"/>
    <numFmt numFmtId="170" formatCode="0.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00000000"/>
    <numFmt numFmtId="179" formatCode="0.0E+00"/>
    <numFmt numFmtId="180" formatCode="0E+00"/>
    <numFmt numFmtId="181" formatCode="0.0%"/>
    <numFmt numFmtId="182" formatCode="0.000%"/>
    <numFmt numFmtId="183" formatCode="0.0000%"/>
    <numFmt numFmtId="184" formatCode="0.00000%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8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1" fontId="0" fillId="0" borderId="13" xfId="0" applyNumberFormat="1" applyBorder="1" applyAlignment="1">
      <alignment/>
    </xf>
    <xf numFmtId="0" fontId="0" fillId="0" borderId="17" xfId="0" applyFill="1" applyBorder="1" applyAlignment="1">
      <alignment/>
    </xf>
    <xf numFmtId="1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Fill="1" applyBorder="1" applyAlignment="1">
      <alignment/>
    </xf>
    <xf numFmtId="2" fontId="0" fillId="0" borderId="0" xfId="0" applyNumberFormat="1" applyBorder="1" applyAlignment="1">
      <alignment/>
    </xf>
    <xf numFmtId="167" fontId="0" fillId="0" borderId="13" xfId="0" applyNumberFormat="1" applyBorder="1" applyAlignment="1">
      <alignment/>
    </xf>
    <xf numFmtId="170" fontId="0" fillId="0" borderId="0" xfId="0" applyNumberFormat="1" applyBorder="1" applyAlignment="1">
      <alignment/>
    </xf>
    <xf numFmtId="168" fontId="0" fillId="0" borderId="13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20" xfId="0" applyBorder="1" applyAlignment="1">
      <alignment/>
    </xf>
    <xf numFmtId="16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164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168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77" fontId="3" fillId="0" borderId="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6" xfId="0" applyNumberFormat="1" applyFont="1" applyBorder="1" applyAlignment="1">
      <alignment/>
    </xf>
    <xf numFmtId="177" fontId="0" fillId="0" borderId="7" xfId="0" applyNumberFormat="1" applyBorder="1" applyAlignment="1">
      <alignment/>
    </xf>
    <xf numFmtId="2" fontId="0" fillId="0" borderId="6" xfId="0" applyNumberFormat="1" applyBorder="1" applyAlignment="1">
      <alignment/>
    </xf>
    <xf numFmtId="170" fontId="0" fillId="0" borderId="6" xfId="0" applyNumberFormat="1" applyBorder="1" applyAlignment="1">
      <alignment/>
    </xf>
    <xf numFmtId="177" fontId="0" fillId="0" borderId="8" xfId="0" applyNumberFormat="1" applyBorder="1" applyAlignment="1">
      <alignment/>
    </xf>
    <xf numFmtId="177" fontId="0" fillId="0" borderId="21" xfId="0" applyNumberFormat="1" applyBorder="1" applyAlignment="1">
      <alignment/>
    </xf>
    <xf numFmtId="169" fontId="0" fillId="0" borderId="22" xfId="0" applyNumberFormat="1" applyBorder="1" applyAlignment="1">
      <alignment/>
    </xf>
    <xf numFmtId="170" fontId="0" fillId="0" borderId="21" xfId="0" applyNumberFormat="1" applyBorder="1" applyAlignment="1">
      <alignment/>
    </xf>
    <xf numFmtId="169" fontId="0" fillId="0" borderId="23" xfId="0" applyNumberFormat="1" applyBorder="1" applyAlignment="1">
      <alignment/>
    </xf>
    <xf numFmtId="0" fontId="4" fillId="0" borderId="9" xfId="0" applyFont="1" applyFill="1" applyBorder="1" applyAlignment="1">
      <alignment/>
    </xf>
    <xf numFmtId="177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1" fontId="0" fillId="0" borderId="0" xfId="0" applyNumberFormat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168" fontId="4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24" xfId="0" applyFont="1" applyBorder="1" applyAlignment="1">
      <alignment horizontal="centerContinuous"/>
    </xf>
    <xf numFmtId="0" fontId="3" fillId="0" borderId="26" xfId="0" applyFont="1" applyBorder="1" applyAlignment="1">
      <alignment horizontal="centerContinuous"/>
    </xf>
    <xf numFmtId="0" fontId="3" fillId="0" borderId="25" xfId="0" applyFont="1" applyBorder="1" applyAlignment="1">
      <alignment horizontal="centerContinuous"/>
    </xf>
    <xf numFmtId="1" fontId="3" fillId="0" borderId="29" xfId="0" applyNumberFormat="1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169" fontId="3" fillId="0" borderId="0" xfId="0" applyNumberFormat="1" applyFont="1" applyAlignment="1">
      <alignment horizontal="left"/>
    </xf>
    <xf numFmtId="0" fontId="3" fillId="0" borderId="28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28" xfId="0" applyNumberFormat="1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27" xfId="0" applyNumberFormat="1" applyBorder="1" applyAlignment="1">
      <alignment/>
    </xf>
    <xf numFmtId="1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14" xfId="0" applyNumberFormat="1" applyBorder="1" applyAlignment="1">
      <alignment/>
    </xf>
    <xf numFmtId="168" fontId="0" fillId="0" borderId="28" xfId="0" applyNumberFormat="1" applyBorder="1" applyAlignment="1">
      <alignment/>
    </xf>
    <xf numFmtId="170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168" fontId="0" fillId="0" borderId="14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68" fontId="0" fillId="0" borderId="31" xfId="0" applyNumberFormat="1" applyBorder="1" applyAlignment="1">
      <alignment/>
    </xf>
    <xf numFmtId="168" fontId="0" fillId="0" borderId="32" xfId="0" applyNumberFormat="1" applyBorder="1" applyAlignment="1">
      <alignment/>
    </xf>
    <xf numFmtId="2" fontId="0" fillId="0" borderId="13" xfId="0" applyNumberFormat="1" applyFont="1" applyBorder="1" applyAlignment="1">
      <alignment/>
    </xf>
    <xf numFmtId="168" fontId="0" fillId="0" borderId="27" xfId="0" applyNumberFormat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3" fillId="0" borderId="0" xfId="0" applyFont="1" applyAlignment="1">
      <alignment horizontal="right"/>
    </xf>
    <xf numFmtId="167" fontId="0" fillId="0" borderId="0" xfId="0" applyNumberFormat="1" applyFill="1" applyBorder="1" applyAlignment="1">
      <alignment/>
    </xf>
    <xf numFmtId="165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98"/>
  <sheetViews>
    <sheetView tabSelected="1" workbookViewId="0" topLeftCell="A1">
      <selection activeCell="A1" sqref="A1"/>
    </sheetView>
  </sheetViews>
  <sheetFormatPr defaultColWidth="9.140625" defaultRowHeight="12.75"/>
  <cols>
    <col min="2" max="2" width="11.00390625" style="0" bestFit="1" customWidth="1"/>
    <col min="3" max="3" width="9.7109375" style="0" customWidth="1"/>
    <col min="4" max="4" width="11.421875" style="0" bestFit="1" customWidth="1"/>
    <col min="5" max="5" width="10.00390625" style="0" bestFit="1" customWidth="1"/>
    <col min="6" max="6" width="10.57421875" style="0" customWidth="1"/>
    <col min="7" max="7" width="2.7109375" style="0" customWidth="1"/>
    <col min="8" max="8" width="12.28125" style="0" customWidth="1"/>
    <col min="9" max="9" width="8.28125" style="0" bestFit="1" customWidth="1"/>
    <col min="10" max="10" width="10.140625" style="0" bestFit="1" customWidth="1"/>
  </cols>
  <sheetData>
    <row r="1" ht="15">
      <c r="A1" s="1" t="s">
        <v>0</v>
      </c>
    </row>
    <row r="2" spans="8:10" ht="13.5" thickBot="1">
      <c r="H2" s="2"/>
      <c r="I2" s="2"/>
      <c r="J2" s="2"/>
    </row>
    <row r="3" spans="1:11" ht="12.75">
      <c r="A3" s="3" t="s">
        <v>1</v>
      </c>
      <c r="B3" s="4"/>
      <c r="C3" s="5"/>
      <c r="D3" s="4"/>
      <c r="E3" s="4"/>
      <c r="F3" s="6"/>
      <c r="I3" s="2"/>
      <c r="J3" s="2"/>
      <c r="K3" s="2"/>
    </row>
    <row r="4" spans="1:11" ht="13.5" thickBot="1">
      <c r="A4" s="7" t="s">
        <v>2</v>
      </c>
      <c r="B4" s="8" t="s">
        <v>3</v>
      </c>
      <c r="C4" s="9" t="s">
        <v>4</v>
      </c>
      <c r="D4" s="8" t="s">
        <v>5</v>
      </c>
      <c r="E4" s="8"/>
      <c r="F4" s="10"/>
      <c r="I4" s="2"/>
      <c r="J4" s="2"/>
      <c r="K4" s="2"/>
    </row>
    <row r="5" spans="1:11" ht="13.5" thickTop="1">
      <c r="A5" s="11" t="s">
        <v>6</v>
      </c>
      <c r="B5" s="12">
        <v>6367</v>
      </c>
      <c r="C5" s="13" t="s">
        <v>7</v>
      </c>
      <c r="D5" s="12" t="s">
        <v>8</v>
      </c>
      <c r="E5" s="12"/>
      <c r="F5" s="14"/>
      <c r="I5" s="15"/>
      <c r="J5" s="15"/>
      <c r="K5" s="15"/>
    </row>
    <row r="6" spans="1:11" ht="12.75">
      <c r="A6" s="16"/>
      <c r="B6" s="17">
        <f>1000*B5</f>
        <v>6367000</v>
      </c>
      <c r="C6" s="18" t="s">
        <v>9</v>
      </c>
      <c r="D6" s="17"/>
      <c r="E6" s="17"/>
      <c r="F6" s="19"/>
      <c r="I6" s="15"/>
      <c r="J6" s="15"/>
      <c r="K6" s="15"/>
    </row>
    <row r="7" spans="1:11" ht="12.75">
      <c r="A7" s="20" t="s">
        <v>10</v>
      </c>
      <c r="B7" s="21">
        <f>4*PI()*B6^2</f>
        <v>509424190194245.44</v>
      </c>
      <c r="C7" s="22" t="s">
        <v>11</v>
      </c>
      <c r="D7" s="23" t="s">
        <v>12</v>
      </c>
      <c r="E7" s="23"/>
      <c r="F7" s="24"/>
      <c r="I7" s="15"/>
      <c r="J7" s="15"/>
      <c r="K7" s="15"/>
    </row>
    <row r="8" spans="1:11" ht="12.75">
      <c r="A8" s="11" t="s">
        <v>13</v>
      </c>
      <c r="B8" s="12">
        <v>8228</v>
      </c>
      <c r="C8" s="13" t="s">
        <v>9</v>
      </c>
      <c r="D8" s="25" t="s">
        <v>14</v>
      </c>
      <c r="E8" s="25"/>
      <c r="F8" s="14"/>
      <c r="I8" s="15"/>
      <c r="J8" s="15"/>
      <c r="K8" s="15"/>
    </row>
    <row r="9" spans="1:11" ht="12.75">
      <c r="A9" s="16"/>
      <c r="B9" s="26">
        <f>3.2808*B8</f>
        <v>26994.422400000003</v>
      </c>
      <c r="C9" s="18" t="s">
        <v>15</v>
      </c>
      <c r="D9" s="17" t="s">
        <v>120</v>
      </c>
      <c r="E9" s="17"/>
      <c r="F9" s="19"/>
      <c r="I9" s="15"/>
      <c r="J9" s="15"/>
      <c r="K9" s="15"/>
    </row>
    <row r="10" spans="1:11" ht="12.75">
      <c r="A10" s="20" t="s">
        <v>16</v>
      </c>
      <c r="B10" s="21">
        <f>B8*B7</f>
        <v>4.1915422369182515E+18</v>
      </c>
      <c r="C10" s="22" t="s">
        <v>17</v>
      </c>
      <c r="D10" s="27" t="s">
        <v>18</v>
      </c>
      <c r="E10" s="23"/>
      <c r="F10" s="24"/>
      <c r="I10" s="15"/>
      <c r="J10" s="15"/>
      <c r="K10" s="15"/>
    </row>
    <row r="11" spans="1:11" ht="12.75">
      <c r="A11" s="11" t="s">
        <v>118</v>
      </c>
      <c r="B11" s="28">
        <v>101325</v>
      </c>
      <c r="C11" s="13" t="s">
        <v>19</v>
      </c>
      <c r="D11" s="25" t="s">
        <v>20</v>
      </c>
      <c r="E11" s="12"/>
      <c r="F11" s="14"/>
      <c r="I11" s="15"/>
      <c r="J11" s="15"/>
      <c r="K11" s="15"/>
    </row>
    <row r="12" spans="1:11" ht="12.75">
      <c r="A12" s="16"/>
      <c r="B12" s="29">
        <f>B11/6894.7</f>
        <v>14.696070895035318</v>
      </c>
      <c r="C12" s="18" t="s">
        <v>21</v>
      </c>
      <c r="D12" s="30" t="s">
        <v>22</v>
      </c>
      <c r="E12" s="17"/>
      <c r="F12" s="19"/>
      <c r="I12" s="15"/>
      <c r="J12" s="15"/>
      <c r="K12" s="15"/>
    </row>
    <row r="13" spans="1:11" ht="12.75">
      <c r="A13" s="11" t="s">
        <v>119</v>
      </c>
      <c r="B13" s="31">
        <v>288.16</v>
      </c>
      <c r="C13" s="13" t="s">
        <v>24</v>
      </c>
      <c r="D13" s="25" t="s">
        <v>25</v>
      </c>
      <c r="E13" s="12"/>
      <c r="F13" s="14"/>
      <c r="I13" s="15"/>
      <c r="J13" s="15"/>
      <c r="K13" s="15"/>
    </row>
    <row r="14" spans="1:11" ht="12.75">
      <c r="A14" s="16"/>
      <c r="B14" s="32">
        <f>1.8*B13-459.67</f>
        <v>59.018000000000086</v>
      </c>
      <c r="C14" s="18" t="s">
        <v>26</v>
      </c>
      <c r="D14" s="30" t="s">
        <v>22</v>
      </c>
      <c r="E14" s="17"/>
      <c r="F14" s="19"/>
      <c r="I14" s="15"/>
      <c r="J14" s="15"/>
      <c r="K14" s="15"/>
    </row>
    <row r="15" spans="1:11" ht="12.75">
      <c r="A15" s="11" t="s">
        <v>27</v>
      </c>
      <c r="B15" s="33">
        <v>8.3143</v>
      </c>
      <c r="C15" s="13" t="s">
        <v>28</v>
      </c>
      <c r="D15" s="25" t="s">
        <v>29</v>
      </c>
      <c r="E15" s="12"/>
      <c r="F15" s="14"/>
      <c r="I15" s="15"/>
      <c r="J15" s="15"/>
      <c r="K15" s="15"/>
    </row>
    <row r="16" spans="1:11" ht="12.75">
      <c r="A16" s="16" t="s">
        <v>117</v>
      </c>
      <c r="B16" s="34">
        <v>28.965</v>
      </c>
      <c r="C16" s="18" t="s">
        <v>30</v>
      </c>
      <c r="D16" s="30" t="s">
        <v>31</v>
      </c>
      <c r="E16" s="17"/>
      <c r="F16" s="19"/>
      <c r="I16" s="15"/>
      <c r="J16" s="15"/>
      <c r="K16" s="15"/>
    </row>
    <row r="17" spans="1:11" ht="12.75">
      <c r="A17" s="11" t="s">
        <v>32</v>
      </c>
      <c r="B17" s="33">
        <f>0.001*B18*B16</f>
        <v>1.2249849665798263</v>
      </c>
      <c r="C17" s="13" t="s">
        <v>33</v>
      </c>
      <c r="D17" s="25" t="s">
        <v>34</v>
      </c>
      <c r="E17" s="12"/>
      <c r="F17" s="14"/>
      <c r="H17" t="s">
        <v>35</v>
      </c>
      <c r="J17" s="15"/>
      <c r="K17" s="15"/>
    </row>
    <row r="18" spans="1:11" ht="12.75">
      <c r="A18" s="16"/>
      <c r="B18" s="34">
        <f>B11/(B15*B13)</f>
        <v>42.29190286828331</v>
      </c>
      <c r="C18" s="18" t="s">
        <v>36</v>
      </c>
      <c r="D18" s="30" t="s">
        <v>22</v>
      </c>
      <c r="E18" s="17"/>
      <c r="F18" s="19"/>
      <c r="H18" t="s">
        <v>37</v>
      </c>
      <c r="J18" s="15"/>
      <c r="K18" s="15"/>
    </row>
    <row r="19" spans="1:11" ht="12.75">
      <c r="A19" s="11" t="s">
        <v>38</v>
      </c>
      <c r="B19" s="35">
        <f>B17*B10</f>
        <v>5.134576227009235E+18</v>
      </c>
      <c r="C19" s="13" t="s">
        <v>39</v>
      </c>
      <c r="D19" s="25" t="s">
        <v>40</v>
      </c>
      <c r="E19" s="12"/>
      <c r="F19" s="14"/>
      <c r="H19" s="36">
        <v>5.1352E+18</v>
      </c>
      <c r="I19" t="s">
        <v>41</v>
      </c>
      <c r="J19" s="15"/>
      <c r="K19" s="15"/>
    </row>
    <row r="20" spans="1:11" ht="12.75">
      <c r="A20" s="16"/>
      <c r="B20" s="126">
        <f>1000*B19</f>
        <v>5.134576227009234E+21</v>
      </c>
      <c r="C20" s="18" t="s">
        <v>42</v>
      </c>
      <c r="D20" s="17"/>
      <c r="E20" s="17"/>
      <c r="F20" s="19"/>
      <c r="H20" s="36">
        <v>5.148E+18</v>
      </c>
      <c r="I20" t="s">
        <v>43</v>
      </c>
      <c r="J20" s="15"/>
      <c r="K20" s="15"/>
    </row>
    <row r="21" spans="1:11" ht="13.5" thickBot="1">
      <c r="A21" s="37" t="s">
        <v>44</v>
      </c>
      <c r="B21" s="38">
        <f>B18*B10</f>
        <v>1.7726829715205364E+20</v>
      </c>
      <c r="C21" s="39" t="s">
        <v>45</v>
      </c>
      <c r="D21" s="40" t="s">
        <v>46</v>
      </c>
      <c r="E21" s="40"/>
      <c r="F21" s="41"/>
      <c r="I21" s="15"/>
      <c r="J21" s="15"/>
      <c r="K21" s="15"/>
    </row>
    <row r="22" spans="2:10" ht="13.5" thickBot="1">
      <c r="B22" s="15"/>
      <c r="H22" s="15"/>
      <c r="I22" s="15"/>
      <c r="J22" s="15"/>
    </row>
    <row r="23" spans="1:10" ht="12.75">
      <c r="A23" s="3" t="s">
        <v>47</v>
      </c>
      <c r="B23" s="4"/>
      <c r="C23" s="5"/>
      <c r="D23" s="4"/>
      <c r="E23" s="4"/>
      <c r="F23" s="6"/>
      <c r="H23" s="15"/>
      <c r="I23" s="15"/>
      <c r="J23" s="15"/>
    </row>
    <row r="24" spans="1:10" ht="12.75">
      <c r="A24" s="11" t="s">
        <v>48</v>
      </c>
      <c r="B24" s="42" t="s">
        <v>16</v>
      </c>
      <c r="C24" s="43"/>
      <c r="D24" s="42" t="s">
        <v>49</v>
      </c>
      <c r="E24" s="42" t="s">
        <v>50</v>
      </c>
      <c r="F24" s="44" t="s">
        <v>38</v>
      </c>
      <c r="H24" s="15"/>
      <c r="I24" s="15"/>
      <c r="J24" s="15"/>
    </row>
    <row r="25" spans="1:10" ht="13.5" thickBot="1">
      <c r="A25" s="45" t="s">
        <v>51</v>
      </c>
      <c r="B25" s="46" t="s">
        <v>52</v>
      </c>
      <c r="C25" s="47"/>
      <c r="D25" s="46" t="s">
        <v>53</v>
      </c>
      <c r="E25" s="46" t="s">
        <v>54</v>
      </c>
      <c r="F25" s="48" t="s">
        <v>52</v>
      </c>
      <c r="H25" s="49"/>
      <c r="I25" s="15"/>
      <c r="J25" s="15"/>
    </row>
    <row r="26" spans="1:10" ht="13.5" thickTop="1">
      <c r="A26" s="11" t="s">
        <v>55</v>
      </c>
      <c r="B26" s="50">
        <v>0.78084</v>
      </c>
      <c r="C26" s="51"/>
      <c r="D26" s="12">
        <v>28.013</v>
      </c>
      <c r="E26" s="33">
        <f>B26*D26</f>
        <v>21.873670920000002</v>
      </c>
      <c r="F26" s="52">
        <f aca="true" t="shared" si="0" ref="F26:F34">E26/E$35</f>
        <v>0.7551736697042654</v>
      </c>
      <c r="H26" s="49"/>
      <c r="I26" s="15"/>
      <c r="J26" s="15"/>
    </row>
    <row r="27" spans="1:10" ht="12.75">
      <c r="A27" s="11" t="s">
        <v>56</v>
      </c>
      <c r="B27" s="50">
        <v>0.20941</v>
      </c>
      <c r="C27" s="51" t="s">
        <v>57</v>
      </c>
      <c r="D27" s="12">
        <v>31.999</v>
      </c>
      <c r="E27" s="33">
        <f aca="true" t="shared" si="1" ref="E27:E34">B27*D27</f>
        <v>6.70091059</v>
      </c>
      <c r="F27" s="52">
        <f t="shared" si="0"/>
        <v>0.23134439843764795</v>
      </c>
      <c r="H27" s="49"/>
      <c r="I27" s="15"/>
      <c r="J27" s="15"/>
    </row>
    <row r="28" spans="1:10" ht="12.75">
      <c r="A28" s="11" t="s">
        <v>58</v>
      </c>
      <c r="B28" s="50">
        <v>0</v>
      </c>
      <c r="C28" s="51" t="s">
        <v>59</v>
      </c>
      <c r="D28" s="53">
        <v>18.015</v>
      </c>
      <c r="E28" s="33">
        <f t="shared" si="1"/>
        <v>0</v>
      </c>
      <c r="F28" s="52">
        <f t="shared" si="0"/>
        <v>0</v>
      </c>
      <c r="H28" s="49"/>
      <c r="I28" s="15"/>
      <c r="J28" s="15"/>
    </row>
    <row r="29" spans="1:10" ht="12.75">
      <c r="A29" s="11" t="s">
        <v>60</v>
      </c>
      <c r="B29" s="12">
        <f>0.00934</f>
        <v>0.00934</v>
      </c>
      <c r="C29" s="51"/>
      <c r="D29" s="12">
        <v>39.948</v>
      </c>
      <c r="E29" s="33">
        <f t="shared" si="1"/>
        <v>0.37311432</v>
      </c>
      <c r="F29" s="52">
        <f t="shared" si="0"/>
        <v>0.012881519123339336</v>
      </c>
      <c r="H29" s="54"/>
      <c r="I29" s="15"/>
      <c r="J29" s="15"/>
    </row>
    <row r="30" spans="1:10" ht="12.75">
      <c r="A30" s="11" t="s">
        <v>61</v>
      </c>
      <c r="B30" s="55">
        <v>0.000384</v>
      </c>
      <c r="C30" s="56" t="s">
        <v>62</v>
      </c>
      <c r="D30" s="53">
        <v>44.01</v>
      </c>
      <c r="E30" s="33">
        <f t="shared" si="1"/>
        <v>0.01689984</v>
      </c>
      <c r="F30" s="57">
        <f t="shared" si="0"/>
        <v>0.0005834555268245267</v>
      </c>
      <c r="H30" s="54"/>
      <c r="I30" s="15"/>
      <c r="J30" s="15"/>
    </row>
    <row r="31" spans="1:10" ht="12.75">
      <c r="A31" s="11" t="s">
        <v>63</v>
      </c>
      <c r="B31" s="58">
        <v>1.8E-05</v>
      </c>
      <c r="C31" s="56"/>
      <c r="D31" s="12">
        <v>20.183</v>
      </c>
      <c r="E31" s="33">
        <f t="shared" si="1"/>
        <v>0.000363294</v>
      </c>
      <c r="F31" s="57">
        <f t="shared" si="0"/>
        <v>1.2542479228335275E-05</v>
      </c>
      <c r="H31" s="15"/>
      <c r="I31" s="15"/>
      <c r="J31" s="15"/>
    </row>
    <row r="32" spans="1:10" ht="12.75">
      <c r="A32" s="11" t="s">
        <v>64</v>
      </c>
      <c r="B32" s="58">
        <v>5E-06</v>
      </c>
      <c r="C32" s="56"/>
      <c r="D32" s="12">
        <v>4.0026</v>
      </c>
      <c r="E32" s="33">
        <f t="shared" si="1"/>
        <v>2.0013000000000003E-05</v>
      </c>
      <c r="F32" s="57">
        <f t="shared" si="0"/>
        <v>6.909352667444931E-07</v>
      </c>
      <c r="H32" s="15"/>
      <c r="I32" s="15"/>
      <c r="J32" s="15"/>
    </row>
    <row r="33" spans="1:10" ht="12.75">
      <c r="A33" s="11" t="s">
        <v>65</v>
      </c>
      <c r="B33" s="58">
        <v>1.5E-06</v>
      </c>
      <c r="C33" s="56"/>
      <c r="D33" s="12">
        <v>16.04</v>
      </c>
      <c r="E33" s="33">
        <f t="shared" si="1"/>
        <v>2.406E-05</v>
      </c>
      <c r="F33" s="57">
        <f t="shared" si="0"/>
        <v>8.306552000136163E-07</v>
      </c>
      <c r="H33" s="15"/>
      <c r="I33" s="15"/>
      <c r="J33" s="15"/>
    </row>
    <row r="34" spans="1:10" ht="13.5" thickBot="1">
      <c r="A34" s="45" t="s">
        <v>66</v>
      </c>
      <c r="B34" s="59">
        <v>1E-06</v>
      </c>
      <c r="C34" s="60"/>
      <c r="D34" s="61">
        <v>83.8</v>
      </c>
      <c r="E34" s="62">
        <f t="shared" si="1"/>
        <v>8.379999999999999E-05</v>
      </c>
      <c r="F34" s="63">
        <f t="shared" si="0"/>
        <v>2.893138227811348E-06</v>
      </c>
      <c r="H34" s="15"/>
      <c r="I34" s="15"/>
      <c r="J34" s="15"/>
    </row>
    <row r="35" spans="1:10" ht="14.25" thickBot="1" thickTop="1">
      <c r="A35" s="37" t="s">
        <v>67</v>
      </c>
      <c r="B35" s="64">
        <f>SUM(B26:B34)</f>
        <v>0.9999995</v>
      </c>
      <c r="C35" s="65"/>
      <c r="D35" s="40"/>
      <c r="E35" s="66">
        <f>SUM(E26:E34)</f>
        <v>28.965086837</v>
      </c>
      <c r="F35" s="67">
        <f>SUM(F26:F34)</f>
        <v>1.0000000000000002</v>
      </c>
      <c r="H35" s="15"/>
      <c r="I35" s="15"/>
      <c r="J35" s="15"/>
    </row>
    <row r="36" spans="1:10" ht="12.75">
      <c r="A36" s="68" t="s">
        <v>68</v>
      </c>
      <c r="B36" s="69"/>
      <c r="C36" s="50"/>
      <c r="D36" s="12"/>
      <c r="E36" s="33"/>
      <c r="F36" s="50"/>
      <c r="H36" s="15"/>
      <c r="I36" s="15"/>
      <c r="J36" s="15"/>
    </row>
    <row r="37" spans="8:10" ht="13.5" thickBot="1">
      <c r="H37" s="15"/>
      <c r="I37" s="15"/>
      <c r="J37" s="15"/>
    </row>
    <row r="38" spans="1:10" ht="12.75">
      <c r="A38" s="3" t="s">
        <v>69</v>
      </c>
      <c r="B38" s="4"/>
      <c r="C38" s="4"/>
      <c r="D38" s="6"/>
      <c r="E38" s="70"/>
      <c r="F38" s="12"/>
      <c r="G38" s="12"/>
      <c r="H38" s="12"/>
      <c r="I38" s="15"/>
      <c r="J38" s="15"/>
    </row>
    <row r="39" spans="1:10" ht="12.75">
      <c r="A39" s="11" t="s">
        <v>38</v>
      </c>
      <c r="B39" s="71">
        <f>B20*F30</f>
        <v>2.9957968775503636E+18</v>
      </c>
      <c r="C39" s="12" t="s">
        <v>42</v>
      </c>
      <c r="D39" s="14"/>
      <c r="E39" s="12"/>
      <c r="F39" s="71"/>
      <c r="G39" s="12"/>
      <c r="H39" s="53"/>
      <c r="I39" s="15"/>
      <c r="J39" s="15"/>
    </row>
    <row r="40" spans="1:10" ht="12.75">
      <c r="A40" s="11"/>
      <c r="B40" s="28">
        <f>0.000000000000001*B39</f>
        <v>2995.7968775503637</v>
      </c>
      <c r="C40" s="12" t="s">
        <v>70</v>
      </c>
      <c r="D40" s="14"/>
      <c r="E40" s="12"/>
      <c r="F40" s="28"/>
      <c r="G40" s="12"/>
      <c r="H40" s="53"/>
      <c r="I40" s="15"/>
      <c r="J40" s="15"/>
    </row>
    <row r="41" spans="1:10" ht="12.75">
      <c r="A41" s="11"/>
      <c r="B41" s="28">
        <f>B40*(12.01/44.01)</f>
        <v>817.5305725830464</v>
      </c>
      <c r="C41" s="12" t="s">
        <v>71</v>
      </c>
      <c r="D41" s="14"/>
      <c r="E41" s="12"/>
      <c r="F41" s="28"/>
      <c r="G41" s="12"/>
      <c r="H41" s="53"/>
      <c r="I41" s="15"/>
      <c r="J41" s="15"/>
    </row>
    <row r="42" spans="1:10" ht="12.75">
      <c r="A42" s="11"/>
      <c r="B42" s="31">
        <f>0.000001*B41/B30</f>
        <v>2.128985866101683</v>
      </c>
      <c r="C42" s="12" t="s">
        <v>72</v>
      </c>
      <c r="D42" s="14"/>
      <c r="E42" s="12"/>
      <c r="F42" s="28"/>
      <c r="G42" s="12"/>
      <c r="H42" s="53"/>
      <c r="I42" s="15"/>
      <c r="J42" s="15"/>
    </row>
    <row r="43" spans="1:10" ht="12.75">
      <c r="A43" s="11" t="s">
        <v>44</v>
      </c>
      <c r="B43" s="71">
        <f>B39/D30</f>
        <v>68070822030228670</v>
      </c>
      <c r="C43" s="12" t="s">
        <v>73</v>
      </c>
      <c r="D43" s="14"/>
      <c r="E43" s="12"/>
      <c r="F43" s="72"/>
      <c r="G43" s="12"/>
      <c r="H43" s="53"/>
      <c r="I43" s="15"/>
      <c r="J43" s="15"/>
    </row>
    <row r="44" spans="1:10" ht="12.75">
      <c r="A44" s="11" t="s">
        <v>74</v>
      </c>
      <c r="B44" s="71">
        <v>6.0225E+23</v>
      </c>
      <c r="C44" s="25" t="s">
        <v>75</v>
      </c>
      <c r="D44" s="14"/>
      <c r="E44" s="12"/>
      <c r="F44" s="71"/>
      <c r="G44" s="12"/>
      <c r="H44" s="53"/>
      <c r="I44" s="15"/>
      <c r="J44" s="15"/>
    </row>
    <row r="45" spans="1:10" ht="13.5" thickBot="1">
      <c r="A45" s="37" t="s">
        <v>76</v>
      </c>
      <c r="B45" s="73">
        <f>B43*B44</f>
        <v>4.099565256770522E+40</v>
      </c>
      <c r="C45" s="40"/>
      <c r="D45" s="41"/>
      <c r="E45" s="12"/>
      <c r="F45" s="74"/>
      <c r="G45" s="12"/>
      <c r="H45" s="53"/>
      <c r="I45" s="15"/>
      <c r="J45" s="15"/>
    </row>
    <row r="46" spans="8:10" ht="13.5" thickBot="1">
      <c r="H46" s="15"/>
      <c r="I46" s="15"/>
      <c r="J46" s="15"/>
    </row>
    <row r="47" spans="1:10" ht="12.75">
      <c r="A47" s="3" t="s">
        <v>77</v>
      </c>
      <c r="B47" s="4"/>
      <c r="C47" s="4"/>
      <c r="D47" s="6"/>
      <c r="H47" s="15"/>
      <c r="I47" s="15"/>
      <c r="J47" s="15"/>
    </row>
    <row r="48" spans="1:10" ht="12.75">
      <c r="A48" s="11" t="s">
        <v>44</v>
      </c>
      <c r="B48" s="71">
        <f>B21*B30</f>
        <v>68071026106388600</v>
      </c>
      <c r="C48" s="12" t="s">
        <v>73</v>
      </c>
      <c r="D48" s="14"/>
      <c r="H48" s="15"/>
      <c r="I48" s="15"/>
      <c r="J48" s="15"/>
    </row>
    <row r="49" spans="1:10" ht="12.75">
      <c r="A49" s="11" t="s">
        <v>74</v>
      </c>
      <c r="B49" s="71">
        <v>6.0225E+23</v>
      </c>
      <c r="C49" s="25" t="s">
        <v>75</v>
      </c>
      <c r="D49" s="14"/>
      <c r="H49" s="15"/>
      <c r="I49" s="15"/>
      <c r="J49" s="15"/>
    </row>
    <row r="50" spans="1:10" ht="13.5" thickBot="1">
      <c r="A50" s="37" t="s">
        <v>76</v>
      </c>
      <c r="B50" s="73">
        <f>B48*B49</f>
        <v>4.0995775472572534E+40</v>
      </c>
      <c r="C50" s="40"/>
      <c r="D50" s="41"/>
      <c r="H50" s="15"/>
      <c r="I50" s="15"/>
      <c r="J50" s="15"/>
    </row>
    <row r="51" spans="8:10" ht="12.75">
      <c r="H51" s="15"/>
      <c r="I51" s="15"/>
      <c r="J51" s="15"/>
    </row>
    <row r="52" spans="8:10" ht="12.75">
      <c r="H52" s="15"/>
      <c r="I52" s="15"/>
      <c r="J52" s="15"/>
    </row>
    <row r="53" spans="8:10" ht="12.75">
      <c r="H53" s="15"/>
      <c r="I53" s="15"/>
      <c r="J53" s="15"/>
    </row>
    <row r="54" spans="8:10" ht="12.75">
      <c r="H54" s="15"/>
      <c r="I54" s="15"/>
      <c r="J54" s="15"/>
    </row>
    <row r="55" spans="8:10" ht="12.75">
      <c r="H55" s="15"/>
      <c r="I55" s="15"/>
      <c r="J55" s="15"/>
    </row>
    <row r="56" spans="8:10" ht="12.75">
      <c r="H56" s="15"/>
      <c r="I56" s="15"/>
      <c r="J56" s="15"/>
    </row>
    <row r="57" spans="8:10" ht="12.75">
      <c r="H57" s="15"/>
      <c r="I57" s="15"/>
      <c r="J57" s="15"/>
    </row>
    <row r="58" spans="8:10" ht="12.75">
      <c r="H58" s="15"/>
      <c r="I58" s="15"/>
      <c r="J58" s="15"/>
    </row>
    <row r="59" spans="8:10" ht="12.75">
      <c r="H59" s="15"/>
      <c r="I59" s="15"/>
      <c r="J59" s="15"/>
    </row>
    <row r="60" spans="8:10" ht="12.75">
      <c r="H60" s="15"/>
      <c r="I60" s="15"/>
      <c r="J60" s="15"/>
    </row>
    <row r="61" spans="8:10" ht="12.75">
      <c r="H61" s="15"/>
      <c r="I61" s="15"/>
      <c r="J61" s="15"/>
    </row>
    <row r="62" spans="8:10" ht="12.75">
      <c r="H62" s="15"/>
      <c r="I62" s="15"/>
      <c r="J62" s="15"/>
    </row>
    <row r="63" spans="8:10" ht="12.75">
      <c r="H63" s="15"/>
      <c r="I63" s="15"/>
      <c r="J63" s="15"/>
    </row>
    <row r="64" spans="8:10" ht="12.75">
      <c r="H64" s="15"/>
      <c r="I64" s="15"/>
      <c r="J64" s="15"/>
    </row>
    <row r="65" spans="8:10" ht="12.75">
      <c r="H65" s="15"/>
      <c r="I65" s="15"/>
      <c r="J65" s="15"/>
    </row>
    <row r="66" spans="8:10" ht="12.75">
      <c r="H66" s="15"/>
      <c r="I66" s="15"/>
      <c r="J66" s="15"/>
    </row>
    <row r="67" spans="8:10" ht="12.75">
      <c r="H67" s="15"/>
      <c r="I67" s="15"/>
      <c r="J67" s="15"/>
    </row>
    <row r="68" spans="8:10" ht="12.75">
      <c r="H68" s="15"/>
      <c r="I68" s="15"/>
      <c r="J68" s="15"/>
    </row>
    <row r="69" spans="8:10" ht="12.75">
      <c r="H69" s="15"/>
      <c r="I69" s="15"/>
      <c r="J69" s="15"/>
    </row>
    <row r="70" spans="8:10" ht="12.75">
      <c r="H70" s="15"/>
      <c r="I70" s="15"/>
      <c r="J70" s="15"/>
    </row>
    <row r="71" spans="8:10" ht="12.75">
      <c r="H71" s="15"/>
      <c r="I71" s="15"/>
      <c r="J71" s="15"/>
    </row>
    <row r="72" spans="8:10" ht="12.75">
      <c r="H72" s="15"/>
      <c r="I72" s="15"/>
      <c r="J72" s="15"/>
    </row>
    <row r="73" spans="8:11" ht="12.75">
      <c r="H73" s="15"/>
      <c r="I73" s="15"/>
      <c r="J73" s="15"/>
      <c r="K73" s="15"/>
    </row>
    <row r="74" spans="8:11" ht="12.75">
      <c r="H74" s="15"/>
      <c r="I74" s="15"/>
      <c r="J74" s="15"/>
      <c r="K74" s="15"/>
    </row>
    <row r="75" spans="8:11" ht="12.75">
      <c r="H75" s="15"/>
      <c r="I75" s="15"/>
      <c r="J75" s="75"/>
      <c r="K75" s="15"/>
    </row>
    <row r="76" spans="8:11" ht="12.75">
      <c r="H76" s="15"/>
      <c r="J76" s="75"/>
      <c r="K76" s="15"/>
    </row>
    <row r="77" spans="10:11" ht="12.75">
      <c r="J77" s="75"/>
      <c r="K77" s="15"/>
    </row>
    <row r="78" spans="10:11" ht="12.75">
      <c r="J78" s="75"/>
      <c r="K78" s="15"/>
    </row>
    <row r="79" spans="10:11" ht="12.75">
      <c r="J79" s="75"/>
      <c r="K79" s="15"/>
    </row>
    <row r="80" spans="10:11" ht="12.75">
      <c r="J80" s="75"/>
      <c r="K80" s="15"/>
    </row>
    <row r="81" spans="10:11" ht="12.75">
      <c r="J81" s="75"/>
      <c r="K81" s="15"/>
    </row>
    <row r="82" spans="10:11" ht="12.75">
      <c r="J82" s="75"/>
      <c r="K82" s="15"/>
    </row>
    <row r="83" spans="10:11" ht="12.75">
      <c r="J83" s="75"/>
      <c r="K83" s="15"/>
    </row>
    <row r="84" spans="10:11" ht="12.75">
      <c r="J84" s="75"/>
      <c r="K84" s="15"/>
    </row>
    <row r="85" spans="10:11" ht="12.75">
      <c r="J85" s="75"/>
      <c r="K85" s="15"/>
    </row>
    <row r="86" spans="10:11" ht="12.75">
      <c r="J86" s="75"/>
      <c r="K86" s="15"/>
    </row>
    <row r="87" spans="10:11" ht="12.75">
      <c r="J87" s="75"/>
      <c r="K87" s="15"/>
    </row>
    <row r="88" spans="10:11" ht="12.75">
      <c r="J88" s="75"/>
      <c r="K88" s="15"/>
    </row>
    <row r="89" spans="10:11" ht="12.75">
      <c r="J89" s="75"/>
      <c r="K89" s="15"/>
    </row>
    <row r="90" spans="10:11" ht="12.75">
      <c r="J90" s="75"/>
      <c r="K90" s="15"/>
    </row>
    <row r="91" spans="10:11" ht="12.75">
      <c r="J91" s="75"/>
      <c r="K91" s="15"/>
    </row>
    <row r="92" spans="10:11" ht="12.75">
      <c r="J92" s="75"/>
      <c r="K92" s="15"/>
    </row>
    <row r="93" spans="10:11" ht="12.75">
      <c r="J93" s="75"/>
      <c r="K93" s="15"/>
    </row>
    <row r="94" spans="9:11" ht="12.75">
      <c r="I94" s="17"/>
      <c r="J94" s="76"/>
      <c r="K94" s="34"/>
    </row>
    <row r="95" spans="9:11" ht="12.75">
      <c r="I95" s="2"/>
      <c r="J95" s="15"/>
      <c r="K95" t="s">
        <v>78</v>
      </c>
    </row>
    <row r="96" spans="9:11" ht="12.75">
      <c r="I96" s="2"/>
      <c r="J96" s="77"/>
      <c r="K96" t="s">
        <v>9</v>
      </c>
    </row>
    <row r="97" ht="12.75">
      <c r="K97" s="15"/>
    </row>
    <row r="98" ht="12.75">
      <c r="K98" s="15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195"/>
  <sheetViews>
    <sheetView workbookViewId="0" topLeftCell="A1">
      <selection activeCell="D1" sqref="D1"/>
    </sheetView>
  </sheetViews>
  <sheetFormatPr defaultColWidth="9.140625" defaultRowHeight="12.75"/>
  <cols>
    <col min="1" max="3" width="6.7109375" style="0" customWidth="1"/>
    <col min="4" max="4" width="6.7109375" style="78" customWidth="1"/>
    <col min="5" max="5" width="7.140625" style="0" customWidth="1"/>
    <col min="6" max="7" width="6.7109375" style="0" customWidth="1"/>
    <col min="8" max="8" width="8.00390625" style="0" bestFit="1" customWidth="1"/>
    <col min="9" max="9" width="10.00390625" style="0" bestFit="1" customWidth="1"/>
    <col min="10" max="10" width="8.57421875" style="0" bestFit="1" customWidth="1"/>
    <col min="11" max="11" width="10.00390625" style="0" bestFit="1" customWidth="1"/>
    <col min="12" max="12" width="6.7109375" style="0" customWidth="1"/>
    <col min="13" max="13" width="7.57421875" style="0" bestFit="1" customWidth="1"/>
    <col min="14" max="16384" width="6.7109375" style="0" customWidth="1"/>
  </cols>
  <sheetData>
    <row r="1" spans="1:9" ht="15">
      <c r="A1" s="1" t="s">
        <v>79</v>
      </c>
      <c r="E1" s="79" t="s">
        <v>80</v>
      </c>
      <c r="F1" s="80"/>
      <c r="G1" s="80" t="s">
        <v>81</v>
      </c>
      <c r="H1" s="80">
        <v>8.3143</v>
      </c>
      <c r="I1" s="81" t="s">
        <v>28</v>
      </c>
    </row>
    <row r="2" spans="1:9" ht="15">
      <c r="A2" s="1" t="s">
        <v>82</v>
      </c>
      <c r="E2" s="82" t="s">
        <v>80</v>
      </c>
      <c r="F2" s="12"/>
      <c r="G2" s="12" t="s">
        <v>83</v>
      </c>
      <c r="H2" s="12">
        <v>287</v>
      </c>
      <c r="I2" s="13" t="s">
        <v>84</v>
      </c>
    </row>
    <row r="3" spans="1:9" ht="12.75">
      <c r="A3" t="s">
        <v>116</v>
      </c>
      <c r="E3" s="82" t="s">
        <v>85</v>
      </c>
      <c r="F3" s="12"/>
      <c r="G3" s="12" t="s">
        <v>86</v>
      </c>
      <c r="H3" s="12">
        <v>101325</v>
      </c>
      <c r="I3" s="13" t="s">
        <v>19</v>
      </c>
    </row>
    <row r="4" spans="5:9" ht="12.75">
      <c r="E4" s="82" t="s">
        <v>87</v>
      </c>
      <c r="F4" s="12"/>
      <c r="G4" s="12" t="s">
        <v>88</v>
      </c>
      <c r="H4" s="12">
        <v>288.16</v>
      </c>
      <c r="I4" s="13" t="s">
        <v>24</v>
      </c>
    </row>
    <row r="5" spans="5:9" ht="12.75">
      <c r="E5" s="83" t="s">
        <v>89</v>
      </c>
      <c r="F5" s="12"/>
      <c r="G5" s="12"/>
      <c r="H5" s="31">
        <v>-6.5</v>
      </c>
      <c r="I5" s="13" t="s">
        <v>90</v>
      </c>
    </row>
    <row r="6" spans="5:9" ht="12.75">
      <c r="E6" s="82" t="s">
        <v>91</v>
      </c>
      <c r="F6" s="12"/>
      <c r="G6" s="12" t="s">
        <v>92</v>
      </c>
      <c r="H6" s="12">
        <v>9.807</v>
      </c>
      <c r="I6" s="13" t="s">
        <v>93</v>
      </c>
    </row>
    <row r="7" spans="5:9" ht="12.75">
      <c r="E7" s="84" t="s">
        <v>94</v>
      </c>
      <c r="F7" s="17"/>
      <c r="G7" s="30" t="s">
        <v>95</v>
      </c>
      <c r="H7" s="17">
        <v>6367000</v>
      </c>
      <c r="I7" s="18" t="s">
        <v>9</v>
      </c>
    </row>
    <row r="8" spans="1:9" s="85" customFormat="1" ht="12.75">
      <c r="A8" s="12"/>
      <c r="B8" s="12"/>
      <c r="C8" s="12"/>
      <c r="D8" s="28"/>
      <c r="E8" s="12"/>
      <c r="F8" s="12"/>
      <c r="G8" s="12"/>
      <c r="H8" s="12"/>
      <c r="I8" s="12"/>
    </row>
    <row r="9" spans="1:13" s="85" customFormat="1" ht="12.75">
      <c r="A9" s="86" t="s">
        <v>96</v>
      </c>
      <c r="B9" s="87"/>
      <c r="C9" s="88" t="s">
        <v>97</v>
      </c>
      <c r="D9" s="89" t="s">
        <v>98</v>
      </c>
      <c r="E9" s="90"/>
      <c r="F9" s="90"/>
      <c r="G9" s="90"/>
      <c r="H9" s="90"/>
      <c r="I9" s="90"/>
      <c r="J9" s="90"/>
      <c r="K9" s="91"/>
      <c r="M9" s="92"/>
    </row>
    <row r="10" spans="1:11" s="98" customFormat="1" ht="12.75">
      <c r="A10" s="93" t="s">
        <v>99</v>
      </c>
      <c r="B10" s="94"/>
      <c r="C10" s="95" t="s">
        <v>100</v>
      </c>
      <c r="D10" s="96" t="s">
        <v>101</v>
      </c>
      <c r="E10" s="91"/>
      <c r="F10" s="95" t="s">
        <v>23</v>
      </c>
      <c r="G10" s="91"/>
      <c r="H10" s="95" t="s">
        <v>32</v>
      </c>
      <c r="I10" s="91"/>
      <c r="J10" s="90" t="s">
        <v>102</v>
      </c>
      <c r="K10" s="97"/>
    </row>
    <row r="11" spans="1:11" s="98" customFormat="1" ht="13.5" thickBot="1">
      <c r="A11" s="99" t="s">
        <v>103</v>
      </c>
      <c r="B11" s="100" t="s">
        <v>104</v>
      </c>
      <c r="C11" s="101" t="s">
        <v>93</v>
      </c>
      <c r="D11" s="102" t="s">
        <v>105</v>
      </c>
      <c r="E11" s="100" t="s">
        <v>106</v>
      </c>
      <c r="F11" s="101" t="s">
        <v>107</v>
      </c>
      <c r="G11" s="100" t="s">
        <v>108</v>
      </c>
      <c r="H11" s="101" t="s">
        <v>109</v>
      </c>
      <c r="I11" s="100" t="s">
        <v>110</v>
      </c>
      <c r="J11" s="101" t="s">
        <v>111</v>
      </c>
      <c r="K11" s="100" t="s">
        <v>112</v>
      </c>
    </row>
    <row r="12" spans="1:11" ht="13.5" thickTop="1">
      <c r="A12" s="103">
        <f>3.28084*B12</f>
        <v>0</v>
      </c>
      <c r="B12" s="104">
        <v>0</v>
      </c>
      <c r="C12" s="53">
        <f>$H$6*($H$7/($H$7+B12))^2</f>
        <v>9.807</v>
      </c>
      <c r="D12" s="103">
        <f>H3</f>
        <v>101325</v>
      </c>
      <c r="E12" s="105">
        <f aca="true" t="shared" si="0" ref="E12:E43">D12/$H$3</f>
        <v>1</v>
      </c>
      <c r="F12" s="31">
        <f aca="true" t="shared" si="1" ref="F12:F55">$H$4+0.001*$H$5*B12</f>
        <v>288.16</v>
      </c>
      <c r="G12" s="106">
        <f aca="true" t="shared" si="2" ref="G12:G43">1.8*F12</f>
        <v>518.6880000000001</v>
      </c>
      <c r="H12" s="53">
        <f aca="true" t="shared" si="3" ref="H12:H43">D12/($H$2*F12)</f>
        <v>1.225183163824975</v>
      </c>
      <c r="I12" s="107">
        <f>D12/($H$1*F12)</f>
        <v>42.29190286828331</v>
      </c>
      <c r="J12" s="12"/>
      <c r="K12" s="13"/>
    </row>
    <row r="13" spans="1:11" ht="12.75">
      <c r="A13" s="103">
        <f aca="true" t="shared" si="4" ref="A13:A76">3.28084*B13</f>
        <v>246.063</v>
      </c>
      <c r="B13" s="104">
        <v>75</v>
      </c>
      <c r="C13" s="53">
        <f aca="true" t="shared" si="5" ref="C13:C76">$H$6*($H$7/($H$7+B13))^2</f>
        <v>9.80676896120495</v>
      </c>
      <c r="D13" s="103">
        <f>D12-0.25*(H12+H13)*(C12+C13)*(B13-B12)</f>
        <v>100427.09378238664</v>
      </c>
      <c r="E13" s="105">
        <f t="shared" si="0"/>
        <v>0.991138354625084</v>
      </c>
      <c r="F13" s="31">
        <f t="shared" si="1"/>
        <v>287.6725</v>
      </c>
      <c r="G13" s="106">
        <f t="shared" si="2"/>
        <v>517.8105</v>
      </c>
      <c r="H13" s="53">
        <f t="shared" si="3"/>
        <v>1.2163838649682377</v>
      </c>
      <c r="I13" s="107">
        <f aca="true" t="shared" si="6" ref="I13:I76">D13/($H$1*F13)</f>
        <v>41.988161269846444</v>
      </c>
      <c r="J13" s="53">
        <f>0.5*(H12+H13)*(B13-B12)</f>
        <v>91.55876357974547</v>
      </c>
      <c r="K13" s="106">
        <f>0.5*(I12+I13)*(B13-B12)</f>
        <v>3160.5024051798655</v>
      </c>
    </row>
    <row r="14" spans="1:11" ht="12.75">
      <c r="A14" s="103">
        <f t="shared" si="4"/>
        <v>492.126</v>
      </c>
      <c r="B14" s="104">
        <v>150</v>
      </c>
      <c r="C14" s="53">
        <f t="shared" si="5"/>
        <v>9.806537930574216</v>
      </c>
      <c r="D14" s="103">
        <f aca="true" t="shared" si="7" ref="D14:D77">D13-0.25*(H13+H14)*(C13+C14)*(B14-B13)</f>
        <v>99535.66268909711</v>
      </c>
      <c r="E14" s="105">
        <f t="shared" si="0"/>
        <v>0.9823406137586688</v>
      </c>
      <c r="F14" s="31">
        <f t="shared" si="1"/>
        <v>287.185</v>
      </c>
      <c r="G14" s="106">
        <f t="shared" si="2"/>
        <v>516.933</v>
      </c>
      <c r="H14" s="53">
        <f t="shared" si="3"/>
        <v>1.2076332528200977</v>
      </c>
      <c r="I14" s="107">
        <f t="shared" si="6"/>
        <v>41.68610028016406</v>
      </c>
      <c r="J14" s="53">
        <f aca="true" t="shared" si="8" ref="J14:J77">0.5*(H13+H14)*(B14-B13)</f>
        <v>90.90064191706259</v>
      </c>
      <c r="K14" s="106">
        <f aca="true" t="shared" si="9" ref="K14:K77">0.5*(I13+I14)*(B14-B13)</f>
        <v>3137.7848081253937</v>
      </c>
    </row>
    <row r="15" spans="1:11" ht="12.75">
      <c r="A15" s="103">
        <f t="shared" si="4"/>
        <v>738.189</v>
      </c>
      <c r="B15" s="104">
        <v>225</v>
      </c>
      <c r="C15" s="53">
        <f t="shared" si="5"/>
        <v>9.806306908107413</v>
      </c>
      <c r="D15" s="103">
        <f t="shared" si="7"/>
        <v>98650.67067686905</v>
      </c>
      <c r="E15" s="105">
        <f t="shared" si="0"/>
        <v>0.9736064216814118</v>
      </c>
      <c r="F15" s="31">
        <f t="shared" si="1"/>
        <v>286.69750000000005</v>
      </c>
      <c r="G15" s="106">
        <f t="shared" si="2"/>
        <v>516.0555</v>
      </c>
      <c r="H15" s="53">
        <f t="shared" si="3"/>
        <v>1.198931137696415</v>
      </c>
      <c r="I15" s="107">
        <f t="shared" si="6"/>
        <v>41.38571335155949</v>
      </c>
      <c r="J15" s="53">
        <f t="shared" si="8"/>
        <v>90.24616464436923</v>
      </c>
      <c r="K15" s="106">
        <f t="shared" si="9"/>
        <v>3115.1930111896336</v>
      </c>
    </row>
    <row r="16" spans="1:11" ht="12.75">
      <c r="A16" s="108">
        <f t="shared" si="4"/>
        <v>984.252</v>
      </c>
      <c r="B16" s="109">
        <v>300</v>
      </c>
      <c r="C16" s="110">
        <f t="shared" si="5"/>
        <v>9.806075893804154</v>
      </c>
      <c r="D16" s="108">
        <f t="shared" si="7"/>
        <v>97772.08184432799</v>
      </c>
      <c r="E16" s="111">
        <f t="shared" si="0"/>
        <v>0.9649354240742954</v>
      </c>
      <c r="F16" s="29">
        <f t="shared" si="1"/>
        <v>286.21000000000004</v>
      </c>
      <c r="G16" s="112">
        <f t="shared" si="2"/>
        <v>515.1780000000001</v>
      </c>
      <c r="H16" s="34">
        <f t="shared" si="3"/>
        <v>1.190277330348041</v>
      </c>
      <c r="I16" s="113">
        <f t="shared" si="6"/>
        <v>41.08699395137147</v>
      </c>
      <c r="J16" s="110">
        <f t="shared" si="8"/>
        <v>89.59531755166708</v>
      </c>
      <c r="K16" s="112">
        <f t="shared" si="9"/>
        <v>3092.7265238599107</v>
      </c>
    </row>
    <row r="17" spans="1:11" ht="12.75">
      <c r="A17" s="103">
        <f t="shared" si="4"/>
        <v>1476.378</v>
      </c>
      <c r="B17" s="104">
        <v>450</v>
      </c>
      <c r="C17" s="53">
        <f t="shared" si="5"/>
        <v>9.805613889686741</v>
      </c>
      <c r="D17" s="103">
        <f t="shared" si="7"/>
        <v>96033.95342550575</v>
      </c>
      <c r="E17" s="105">
        <f t="shared" si="0"/>
        <v>0.9477814303035357</v>
      </c>
      <c r="F17" s="31">
        <f t="shared" si="1"/>
        <v>285.235</v>
      </c>
      <c r="G17" s="106">
        <f t="shared" si="2"/>
        <v>513.423</v>
      </c>
      <c r="H17" s="53">
        <f t="shared" si="3"/>
        <v>1.1731136716659971</v>
      </c>
      <c r="I17" s="107">
        <f t="shared" si="6"/>
        <v>40.494524345782715</v>
      </c>
      <c r="J17" s="53">
        <f t="shared" si="8"/>
        <v>177.25432515105283</v>
      </c>
      <c r="K17" s="106">
        <f t="shared" si="9"/>
        <v>6118.613872286564</v>
      </c>
    </row>
    <row r="18" spans="1:11" ht="12.75">
      <c r="A18" s="103">
        <f t="shared" si="4"/>
        <v>1968.504</v>
      </c>
      <c r="B18" s="104">
        <v>600</v>
      </c>
      <c r="C18" s="53">
        <f t="shared" si="5"/>
        <v>9.805151918218897</v>
      </c>
      <c r="D18" s="103">
        <f t="shared" si="7"/>
        <v>94321.01088910458</v>
      </c>
      <c r="E18" s="105">
        <f t="shared" si="0"/>
        <v>0.9308760018663171</v>
      </c>
      <c r="F18" s="31">
        <f t="shared" si="1"/>
        <v>284.26000000000005</v>
      </c>
      <c r="G18" s="106">
        <f t="shared" si="2"/>
        <v>511.6680000000001</v>
      </c>
      <c r="H18" s="53">
        <f t="shared" si="3"/>
        <v>1.1561409879837712</v>
      </c>
      <c r="I18" s="107">
        <f t="shared" si="6"/>
        <v>39.908646975853934</v>
      </c>
      <c r="J18" s="53">
        <f t="shared" si="8"/>
        <v>174.69409947373262</v>
      </c>
      <c r="K18" s="106">
        <f t="shared" si="9"/>
        <v>6030.237849122748</v>
      </c>
    </row>
    <row r="19" spans="1:11" ht="12.75">
      <c r="A19" s="103">
        <f t="shared" si="4"/>
        <v>2460.63</v>
      </c>
      <c r="B19" s="104">
        <v>750</v>
      </c>
      <c r="C19" s="53">
        <f t="shared" si="5"/>
        <v>9.80468997939755</v>
      </c>
      <c r="D19" s="103">
        <f t="shared" si="7"/>
        <v>92632.97209158546</v>
      </c>
      <c r="E19" s="105">
        <f t="shared" si="0"/>
        <v>0.9142163542224077</v>
      </c>
      <c r="F19" s="31">
        <f t="shared" si="1"/>
        <v>283.285</v>
      </c>
      <c r="G19" s="106">
        <f t="shared" si="2"/>
        <v>509.91300000000007</v>
      </c>
      <c r="H19" s="53">
        <f t="shared" si="3"/>
        <v>1.1393577808928395</v>
      </c>
      <c r="I19" s="107">
        <f t="shared" si="6"/>
        <v>39.3293101182595</v>
      </c>
      <c r="J19" s="53">
        <f t="shared" si="8"/>
        <v>172.1624076657458</v>
      </c>
      <c r="K19" s="106">
        <f t="shared" si="9"/>
        <v>5942.8467820585065</v>
      </c>
    </row>
    <row r="20" spans="1:11" ht="12.75">
      <c r="A20" s="103">
        <f t="shared" si="4"/>
        <v>2952.756</v>
      </c>
      <c r="B20" s="104">
        <v>900</v>
      </c>
      <c r="C20" s="53">
        <f t="shared" si="5"/>
        <v>9.804228073219617</v>
      </c>
      <c r="D20" s="103">
        <f t="shared" si="7"/>
        <v>90969.55712777149</v>
      </c>
      <c r="E20" s="105">
        <f t="shared" si="0"/>
        <v>0.8977997249224919</v>
      </c>
      <c r="F20" s="31">
        <f t="shared" si="1"/>
        <v>282.31</v>
      </c>
      <c r="G20" s="106">
        <f t="shared" si="2"/>
        <v>508.158</v>
      </c>
      <c r="H20" s="53">
        <f t="shared" si="3"/>
        <v>1.1227625589110284</v>
      </c>
      <c r="I20" s="107">
        <f t="shared" si="6"/>
        <v>38.75646228876336</v>
      </c>
      <c r="J20" s="53">
        <f t="shared" si="8"/>
        <v>169.6590254852901</v>
      </c>
      <c r="K20" s="106">
        <f t="shared" si="9"/>
        <v>5856.432930526715</v>
      </c>
    </row>
    <row r="21" spans="1:11" ht="12.75">
      <c r="A21" s="103">
        <f t="shared" si="4"/>
        <v>3444.882</v>
      </c>
      <c r="B21" s="104">
        <v>1050</v>
      </c>
      <c r="C21" s="53">
        <f t="shared" si="5"/>
        <v>9.803766199682029</v>
      </c>
      <c r="D21" s="103">
        <f t="shared" si="7"/>
        <v>89330.48832025041</v>
      </c>
      <c r="E21" s="105">
        <f t="shared" si="0"/>
        <v>0.8816233735035817</v>
      </c>
      <c r="F21" s="31">
        <f t="shared" si="1"/>
        <v>281.33500000000004</v>
      </c>
      <c r="G21" s="106">
        <f t="shared" si="2"/>
        <v>506.4030000000001</v>
      </c>
      <c r="H21" s="53">
        <f t="shared" si="3"/>
        <v>1.1063538374712851</v>
      </c>
      <c r="I21" s="107">
        <f t="shared" si="6"/>
        <v>38.1900522418314</v>
      </c>
      <c r="J21" s="53">
        <f t="shared" si="8"/>
        <v>167.1837297286735</v>
      </c>
      <c r="K21" s="106">
        <f t="shared" si="9"/>
        <v>5770.988589794607</v>
      </c>
    </row>
    <row r="22" spans="1:11" ht="12.75">
      <c r="A22" s="103">
        <f t="shared" si="4"/>
        <v>3937.008</v>
      </c>
      <c r="B22" s="104">
        <v>1200</v>
      </c>
      <c r="C22" s="53">
        <f t="shared" si="5"/>
        <v>9.803304358781707</v>
      </c>
      <c r="D22" s="103">
        <f t="shared" si="7"/>
        <v>87715.49020879598</v>
      </c>
      <c r="E22" s="105">
        <f t="shared" si="0"/>
        <v>0.8656845813846137</v>
      </c>
      <c r="F22" s="31">
        <f t="shared" si="1"/>
        <v>280.36</v>
      </c>
      <c r="G22" s="106">
        <f t="shared" si="2"/>
        <v>504.648</v>
      </c>
      <c r="H22" s="53">
        <f t="shared" si="3"/>
        <v>1.0901301389104499</v>
      </c>
      <c r="I22" s="107">
        <f t="shared" si="6"/>
        <v>37.630028970243934</v>
      </c>
      <c r="J22" s="53">
        <f t="shared" si="8"/>
        <v>164.73629822863015</v>
      </c>
      <c r="K22" s="106">
        <f t="shared" si="9"/>
        <v>5686.50609090565</v>
      </c>
    </row>
    <row r="23" spans="1:11" ht="12.75">
      <c r="A23" s="103">
        <f t="shared" si="4"/>
        <v>4429.134</v>
      </c>
      <c r="B23" s="104">
        <v>1350</v>
      </c>
      <c r="C23" s="53">
        <f t="shared" si="5"/>
        <v>9.802842550515578</v>
      </c>
      <c r="D23" s="103">
        <f t="shared" si="7"/>
        <v>86124.2895398084</v>
      </c>
      <c r="E23" s="105">
        <f t="shared" si="0"/>
        <v>0.8499806517622344</v>
      </c>
      <c r="F23" s="31">
        <f t="shared" si="1"/>
        <v>279.38500000000005</v>
      </c>
      <c r="G23" s="106">
        <f t="shared" si="2"/>
        <v>502.8930000000001</v>
      </c>
      <c r="H23" s="53">
        <f t="shared" si="3"/>
        <v>1.0740899924580287</v>
      </c>
      <c r="I23" s="107">
        <f t="shared" si="6"/>
        <v>37.07634170470806</v>
      </c>
      <c r="J23" s="53">
        <f t="shared" si="8"/>
        <v>162.3165098526359</v>
      </c>
      <c r="K23" s="106">
        <f t="shared" si="9"/>
        <v>5602.977800621399</v>
      </c>
    </row>
    <row r="24" spans="1:11" ht="12.75">
      <c r="A24" s="108">
        <f t="shared" si="4"/>
        <v>4921.26</v>
      </c>
      <c r="B24" s="109">
        <v>1500</v>
      </c>
      <c r="C24" s="110">
        <f t="shared" si="5"/>
        <v>9.802380774880564</v>
      </c>
      <c r="D24" s="108">
        <f t="shared" si="7"/>
        <v>84556.61525577368</v>
      </c>
      <c r="E24" s="111">
        <f t="shared" si="0"/>
        <v>0.834508909506772</v>
      </c>
      <c r="F24" s="29">
        <f t="shared" si="1"/>
        <v>278.41</v>
      </c>
      <c r="G24" s="112">
        <f t="shared" si="2"/>
        <v>501.13800000000003</v>
      </c>
      <c r="H24" s="34">
        <f t="shared" si="3"/>
        <v>1.0582319342249695</v>
      </c>
      <c r="I24" s="113">
        <f t="shared" si="6"/>
        <v>36.52893991347032</v>
      </c>
      <c r="J24" s="110">
        <f t="shared" si="8"/>
        <v>159.92414450122484</v>
      </c>
      <c r="K24" s="112">
        <f t="shared" si="9"/>
        <v>5520.3961213633775</v>
      </c>
    </row>
    <row r="25" spans="1:11" ht="12.75">
      <c r="A25" s="103">
        <f t="shared" si="4"/>
        <v>5905.512</v>
      </c>
      <c r="B25" s="104">
        <v>1800</v>
      </c>
      <c r="C25" s="53">
        <f t="shared" si="5"/>
        <v>9.801457321491599</v>
      </c>
      <c r="D25" s="103">
        <f t="shared" si="7"/>
        <v>81490.64372995052</v>
      </c>
      <c r="E25" s="105">
        <f t="shared" si="0"/>
        <v>0.8042501231675353</v>
      </c>
      <c r="F25" s="31">
        <f t="shared" si="1"/>
        <v>276.46000000000004</v>
      </c>
      <c r="G25" s="106">
        <f t="shared" si="2"/>
        <v>497.6280000000001</v>
      </c>
      <c r="H25" s="53">
        <f t="shared" si="3"/>
        <v>1.0270546378914318</v>
      </c>
      <c r="I25" s="107">
        <f t="shared" si="6"/>
        <v>35.45273577749671</v>
      </c>
      <c r="J25" s="53">
        <f t="shared" si="8"/>
        <v>312.7929858174602</v>
      </c>
      <c r="K25" s="106">
        <f t="shared" si="9"/>
        <v>10797.251353645053</v>
      </c>
    </row>
    <row r="26" spans="1:11" ht="12.75">
      <c r="A26" s="103">
        <f t="shared" si="4"/>
        <v>6889.764</v>
      </c>
      <c r="B26" s="104">
        <v>2100</v>
      </c>
      <c r="C26" s="53">
        <f t="shared" si="5"/>
        <v>9.800533998590216</v>
      </c>
      <c r="D26" s="103">
        <f t="shared" si="7"/>
        <v>78515.5862902784</v>
      </c>
      <c r="E26" s="105">
        <f t="shared" si="0"/>
        <v>0.7748885890972455</v>
      </c>
      <c r="F26" s="31">
        <f t="shared" si="1"/>
        <v>274.51000000000005</v>
      </c>
      <c r="G26" s="106">
        <f t="shared" si="2"/>
        <v>494.1180000000001</v>
      </c>
      <c r="H26" s="53">
        <f t="shared" si="3"/>
        <v>0.9965883625175703</v>
      </c>
      <c r="I26" s="107">
        <f t="shared" si="6"/>
        <v>34.401075261001246</v>
      </c>
      <c r="J26" s="53">
        <f t="shared" si="8"/>
        <v>303.5464500613503</v>
      </c>
      <c r="K26" s="106">
        <f t="shared" si="9"/>
        <v>10478.071655774693</v>
      </c>
    </row>
    <row r="27" spans="1:11" ht="12.75">
      <c r="A27" s="103">
        <f t="shared" si="4"/>
        <v>7874.016</v>
      </c>
      <c r="B27" s="104">
        <v>2400</v>
      </c>
      <c r="C27" s="53">
        <f t="shared" si="5"/>
        <v>9.799610806151833</v>
      </c>
      <c r="D27" s="103">
        <f t="shared" si="7"/>
        <v>75629.35225984703</v>
      </c>
      <c r="E27" s="105">
        <f t="shared" si="0"/>
        <v>0.7464036739190429</v>
      </c>
      <c r="F27" s="31">
        <f t="shared" si="1"/>
        <v>272.56</v>
      </c>
      <c r="G27" s="106">
        <f t="shared" si="2"/>
        <v>490.608</v>
      </c>
      <c r="H27" s="53">
        <f t="shared" si="3"/>
        <v>0.9668216423126478</v>
      </c>
      <c r="I27" s="107">
        <f t="shared" si="6"/>
        <v>33.37356257817615</v>
      </c>
      <c r="J27" s="53">
        <f t="shared" si="8"/>
        <v>294.5115007245327</v>
      </c>
      <c r="K27" s="106">
        <f t="shared" si="9"/>
        <v>10166.195675876608</v>
      </c>
    </row>
    <row r="28" spans="1:11" ht="12.75">
      <c r="A28" s="103">
        <f t="shared" si="4"/>
        <v>8858.268</v>
      </c>
      <c r="B28" s="104">
        <v>2700</v>
      </c>
      <c r="C28" s="53">
        <f t="shared" si="5"/>
        <v>9.798687744151875</v>
      </c>
      <c r="D28" s="103">
        <f t="shared" si="7"/>
        <v>72829.88509756158</v>
      </c>
      <c r="E28" s="105">
        <f t="shared" si="0"/>
        <v>0.7187750811503734</v>
      </c>
      <c r="F28" s="31">
        <f t="shared" si="1"/>
        <v>270.61</v>
      </c>
      <c r="G28" s="106">
        <f t="shared" si="2"/>
        <v>487.098</v>
      </c>
      <c r="H28" s="53">
        <f t="shared" si="3"/>
        <v>0.937743120524601</v>
      </c>
      <c r="I28" s="107">
        <f t="shared" si="6"/>
        <v>32.36980570710229</v>
      </c>
      <c r="J28" s="53">
        <f t="shared" si="8"/>
        <v>285.6847144255873</v>
      </c>
      <c r="K28" s="106">
        <f t="shared" si="9"/>
        <v>9861.505242791765</v>
      </c>
    </row>
    <row r="29" spans="1:11" ht="12.75">
      <c r="A29" s="108">
        <f t="shared" si="4"/>
        <v>9842.52</v>
      </c>
      <c r="B29" s="109">
        <v>3000</v>
      </c>
      <c r="C29" s="110">
        <f t="shared" si="5"/>
        <v>9.79776481256577</v>
      </c>
      <c r="D29" s="108">
        <f t="shared" si="7"/>
        <v>70115.16206534894</v>
      </c>
      <c r="E29" s="111">
        <f t="shared" si="0"/>
        <v>0.6919828479185683</v>
      </c>
      <c r="F29" s="29">
        <f t="shared" si="1"/>
        <v>268.66</v>
      </c>
      <c r="G29" s="112">
        <f t="shared" si="2"/>
        <v>483.5880000000001</v>
      </c>
      <c r="H29" s="34">
        <f t="shared" si="3"/>
        <v>0.9093415490811012</v>
      </c>
      <c r="I29" s="113">
        <f t="shared" si="6"/>
        <v>31.38941637735902</v>
      </c>
      <c r="J29" s="110">
        <f t="shared" si="8"/>
        <v>277.06270044085534</v>
      </c>
      <c r="K29" s="112">
        <f t="shared" si="9"/>
        <v>9563.883312669195</v>
      </c>
    </row>
    <row r="30" spans="1:11" ht="12.75">
      <c r="A30" s="103">
        <f t="shared" si="4"/>
        <v>10826.771999999999</v>
      </c>
      <c r="B30" s="104">
        <v>3300</v>
      </c>
      <c r="C30" s="53">
        <f t="shared" si="5"/>
        <v>9.796842011368952</v>
      </c>
      <c r="D30" s="103">
        <f t="shared" si="7"/>
        <v>67483.19389657416</v>
      </c>
      <c r="E30" s="105">
        <f t="shared" si="0"/>
        <v>0.6660073416883706</v>
      </c>
      <c r="F30" s="31">
        <f t="shared" si="1"/>
        <v>266.71000000000004</v>
      </c>
      <c r="G30" s="106">
        <f t="shared" si="2"/>
        <v>480.0780000000001</v>
      </c>
      <c r="H30" s="53">
        <f t="shared" si="3"/>
        <v>0.8816057882306776</v>
      </c>
      <c r="I30" s="107">
        <f t="shared" si="6"/>
        <v>30.432010057636177</v>
      </c>
      <c r="J30" s="53">
        <f t="shared" si="8"/>
        <v>268.6421005967668</v>
      </c>
      <c r="K30" s="106">
        <f t="shared" si="9"/>
        <v>9273.213965249279</v>
      </c>
    </row>
    <row r="31" spans="1:11" ht="12.75">
      <c r="A31" s="103">
        <f t="shared" si="4"/>
        <v>11811.024</v>
      </c>
      <c r="B31" s="104">
        <v>3600</v>
      </c>
      <c r="C31" s="53">
        <f t="shared" si="5"/>
        <v>9.795919340536857</v>
      </c>
      <c r="D31" s="103">
        <f t="shared" si="7"/>
        <v>64932.02446566612</v>
      </c>
      <c r="E31" s="105">
        <f t="shared" si="0"/>
        <v>0.6408292570013928</v>
      </c>
      <c r="F31" s="31">
        <f t="shared" si="1"/>
        <v>264.76000000000005</v>
      </c>
      <c r="G31" s="106">
        <f t="shared" si="2"/>
        <v>476.5680000000001</v>
      </c>
      <c r="H31" s="53">
        <f t="shared" si="3"/>
        <v>0.854524806183894</v>
      </c>
      <c r="I31" s="107">
        <f t="shared" si="6"/>
        <v>29.497205943347918</v>
      </c>
      <c r="J31" s="53">
        <f t="shared" si="8"/>
        <v>260.41958916218573</v>
      </c>
      <c r="K31" s="106">
        <f t="shared" si="9"/>
        <v>8989.382400147615</v>
      </c>
    </row>
    <row r="32" spans="1:11" ht="12.75">
      <c r="A32" s="103">
        <f t="shared" si="4"/>
        <v>12795.276</v>
      </c>
      <c r="B32" s="104">
        <v>3900</v>
      </c>
      <c r="C32" s="53">
        <f t="shared" si="5"/>
        <v>9.794996800044933</v>
      </c>
      <c r="D32" s="103">
        <f t="shared" si="7"/>
        <v>62459.73045895171</v>
      </c>
      <c r="E32" s="105">
        <f t="shared" si="0"/>
        <v>0.6164296122275027</v>
      </c>
      <c r="F32" s="31">
        <f t="shared" si="1"/>
        <v>262.81</v>
      </c>
      <c r="G32" s="106">
        <f t="shared" si="2"/>
        <v>473.058</v>
      </c>
      <c r="H32" s="53">
        <f t="shared" si="3"/>
        <v>0.8280876787545766</v>
      </c>
      <c r="I32" s="107">
        <f t="shared" si="6"/>
        <v>28.584626944248285</v>
      </c>
      <c r="J32" s="53">
        <f t="shared" si="8"/>
        <v>252.39187274077057</v>
      </c>
      <c r="K32" s="106">
        <f t="shared" si="9"/>
        <v>8712.274933139432</v>
      </c>
    </row>
    <row r="33" spans="1:11" ht="12.75">
      <c r="A33" s="103">
        <f t="shared" si="4"/>
        <v>13779.528</v>
      </c>
      <c r="B33" s="104">
        <v>4200</v>
      </c>
      <c r="C33" s="53">
        <f t="shared" si="5"/>
        <v>9.794074389868635</v>
      </c>
      <c r="D33" s="103">
        <f t="shared" si="7"/>
        <v>60064.42104669757</v>
      </c>
      <c r="E33" s="105">
        <f t="shared" si="0"/>
        <v>0.592789746328128</v>
      </c>
      <c r="F33" s="31">
        <f t="shared" si="1"/>
        <v>260.86</v>
      </c>
      <c r="G33" s="106">
        <f t="shared" si="2"/>
        <v>469.54800000000006</v>
      </c>
      <c r="H33" s="53">
        <f t="shared" si="3"/>
        <v>0.8022835890010764</v>
      </c>
      <c r="I33" s="107">
        <f t="shared" si="6"/>
        <v>27.693899672048033</v>
      </c>
      <c r="J33" s="53">
        <f t="shared" si="8"/>
        <v>244.55569016334795</v>
      </c>
      <c r="K33" s="106">
        <f t="shared" si="9"/>
        <v>8441.778992444448</v>
      </c>
    </row>
    <row r="34" spans="1:11" ht="12.75">
      <c r="A34" s="103">
        <f t="shared" si="4"/>
        <v>14763.78</v>
      </c>
      <c r="B34" s="104">
        <v>4500</v>
      </c>
      <c r="C34" s="53">
        <f t="shared" si="5"/>
        <v>9.793152109983414</v>
      </c>
      <c r="D34" s="103">
        <f t="shared" si="7"/>
        <v>57744.23755635891</v>
      </c>
      <c r="E34" s="105">
        <f t="shared" si="0"/>
        <v>0.5698913156314721</v>
      </c>
      <c r="F34" s="31">
        <f t="shared" si="1"/>
        <v>258.91</v>
      </c>
      <c r="G34" s="106">
        <f t="shared" si="2"/>
        <v>466.03800000000007</v>
      </c>
      <c r="H34" s="53">
        <f t="shared" si="3"/>
        <v>0.7771018268675675</v>
      </c>
      <c r="I34" s="107">
        <f t="shared" si="6"/>
        <v>26.82465442803265</v>
      </c>
      <c r="J34" s="53">
        <f t="shared" si="8"/>
        <v>236.90781238029658</v>
      </c>
      <c r="K34" s="106">
        <f t="shared" si="9"/>
        <v>8177.783115012103</v>
      </c>
    </row>
    <row r="35" spans="1:11" ht="12.75">
      <c r="A35" s="103">
        <f t="shared" si="4"/>
        <v>15748.032</v>
      </c>
      <c r="B35" s="104">
        <v>4800</v>
      </c>
      <c r="C35" s="53">
        <f t="shared" si="5"/>
        <v>9.792229960364736</v>
      </c>
      <c r="D35" s="103">
        <f t="shared" si="7"/>
        <v>55497.353147034344</v>
      </c>
      <c r="E35" s="105">
        <f t="shared" si="0"/>
        <v>0.5477162906196333</v>
      </c>
      <c r="F35" s="31">
        <f t="shared" si="1"/>
        <v>256.96000000000004</v>
      </c>
      <c r="G35" s="106">
        <f t="shared" si="2"/>
        <v>462.5280000000001</v>
      </c>
      <c r="H35" s="53">
        <f t="shared" si="3"/>
        <v>0.7525317888253644</v>
      </c>
      <c r="I35" s="107">
        <f t="shared" si="6"/>
        <v>25.97652519068107</v>
      </c>
      <c r="J35" s="53">
        <f t="shared" si="8"/>
        <v>229.44504235393975</v>
      </c>
      <c r="K35" s="106">
        <f t="shared" si="9"/>
        <v>7920.1769428070575</v>
      </c>
    </row>
    <row r="36" spans="1:11" ht="12.75">
      <c r="A36" s="103">
        <f t="shared" si="4"/>
        <v>16732.284</v>
      </c>
      <c r="B36" s="104">
        <v>5100</v>
      </c>
      <c r="C36" s="53">
        <f t="shared" si="5"/>
        <v>9.791307940988068</v>
      </c>
      <c r="D36" s="103">
        <f t="shared" si="7"/>
        <v>53321.9724851263</v>
      </c>
      <c r="E36" s="105">
        <f t="shared" si="0"/>
        <v>0.526246952727622</v>
      </c>
      <c r="F36" s="31">
        <f t="shared" si="1"/>
        <v>255.01000000000002</v>
      </c>
      <c r="G36" s="106">
        <f t="shared" si="2"/>
        <v>459.01800000000003</v>
      </c>
      <c r="H36" s="53">
        <f t="shared" si="3"/>
        <v>0.728562977514256</v>
      </c>
      <c r="I36" s="107">
        <f t="shared" si="6"/>
        <v>25.149149603284883</v>
      </c>
      <c r="J36" s="53">
        <f t="shared" si="8"/>
        <v>222.16421495094306</v>
      </c>
      <c r="K36" s="106">
        <f t="shared" si="9"/>
        <v>7668.851219094893</v>
      </c>
    </row>
    <row r="37" spans="1:11" ht="12.75">
      <c r="A37" s="103">
        <f t="shared" si="4"/>
        <v>17716.536</v>
      </c>
      <c r="B37" s="104">
        <v>5400</v>
      </c>
      <c r="C37" s="53">
        <f t="shared" si="5"/>
        <v>9.790386051828888</v>
      </c>
      <c r="D37" s="103">
        <f t="shared" si="7"/>
        <v>51216.33142120612</v>
      </c>
      <c r="E37" s="105">
        <f t="shared" si="0"/>
        <v>0.5054658911542672</v>
      </c>
      <c r="F37" s="31">
        <f t="shared" si="1"/>
        <v>253.06000000000003</v>
      </c>
      <c r="G37" s="106">
        <f t="shared" si="2"/>
        <v>455.50800000000004</v>
      </c>
      <c r="H37" s="53">
        <f t="shared" si="3"/>
        <v>0.7051850013838438</v>
      </c>
      <c r="I37" s="107">
        <f t="shared" si="6"/>
        <v>24.342168961567804</v>
      </c>
      <c r="J37" s="53">
        <f t="shared" si="8"/>
        <v>215.06219683471497</v>
      </c>
      <c r="K37" s="106">
        <f t="shared" si="9"/>
        <v>7423.697784727903</v>
      </c>
    </row>
    <row r="38" spans="1:11" ht="12.75">
      <c r="A38" s="103">
        <f t="shared" si="4"/>
        <v>18700.788</v>
      </c>
      <c r="B38" s="104">
        <v>5700</v>
      </c>
      <c r="C38" s="53">
        <f t="shared" si="5"/>
        <v>9.789464292862673</v>
      </c>
      <c r="D38" s="103">
        <f t="shared" si="7"/>
        <v>49178.696668083314</v>
      </c>
      <c r="E38" s="105">
        <f t="shared" si="0"/>
        <v>0.4853559996850068</v>
      </c>
      <c r="F38" s="31">
        <f t="shared" si="1"/>
        <v>251.11</v>
      </c>
      <c r="G38" s="106">
        <f t="shared" si="2"/>
        <v>451.99800000000005</v>
      </c>
      <c r="H38" s="53">
        <f t="shared" si="3"/>
        <v>0.6823875743348773</v>
      </c>
      <c r="I38" s="107">
        <f t="shared" si="6"/>
        <v>23.55522820130496</v>
      </c>
      <c r="J38" s="53">
        <f t="shared" si="8"/>
        <v>208.13588635780818</v>
      </c>
      <c r="K38" s="106">
        <f t="shared" si="9"/>
        <v>7184.609574430915</v>
      </c>
    </row>
    <row r="39" spans="1:11" ht="12.75">
      <c r="A39" s="108">
        <f t="shared" si="4"/>
        <v>19685.04</v>
      </c>
      <c r="B39" s="109">
        <v>6000</v>
      </c>
      <c r="C39" s="110">
        <f t="shared" si="5"/>
        <v>9.788542664064911</v>
      </c>
      <c r="D39" s="108">
        <f t="shared" si="7"/>
        <v>47207.36548007825</v>
      </c>
      <c r="E39" s="111">
        <f t="shared" si="0"/>
        <v>0.46590047352655567</v>
      </c>
      <c r="F39" s="29">
        <f t="shared" si="1"/>
        <v>249.16000000000003</v>
      </c>
      <c r="G39" s="112">
        <f t="shared" si="2"/>
        <v>448.48800000000006</v>
      </c>
      <c r="H39" s="34">
        <f t="shared" si="3"/>
        <v>0.6601605153605766</v>
      </c>
      <c r="I39" s="113">
        <f t="shared" si="6"/>
        <v>22.787975885941755</v>
      </c>
      <c r="J39" s="110">
        <f t="shared" si="8"/>
        <v>201.3822134543181</v>
      </c>
      <c r="K39" s="112">
        <f t="shared" si="9"/>
        <v>6951.480613087007</v>
      </c>
    </row>
    <row r="40" spans="1:11" s="12" customFormat="1" ht="12.75">
      <c r="A40" s="103">
        <f t="shared" si="4"/>
        <v>20669.292</v>
      </c>
      <c r="B40" s="104">
        <v>6300</v>
      </c>
      <c r="C40" s="53">
        <f t="shared" si="5"/>
        <v>9.78762116541109</v>
      </c>
      <c r="D40" s="103">
        <f t="shared" si="7"/>
        <v>45300.66533349777</v>
      </c>
      <c r="E40" s="105">
        <f t="shared" si="0"/>
        <v>0.44708280615344453</v>
      </c>
      <c r="F40" s="31">
        <f t="shared" si="1"/>
        <v>247.21000000000004</v>
      </c>
      <c r="G40" s="106">
        <f t="shared" si="2"/>
        <v>444.97800000000007</v>
      </c>
      <c r="H40" s="53">
        <f t="shared" si="3"/>
        <v>0.6384937481879344</v>
      </c>
      <c r="I40" s="107">
        <f t="shared" si="6"/>
        <v>22.04006419421204</v>
      </c>
      <c r="J40" s="53">
        <f t="shared" si="8"/>
        <v>194.79813953227665</v>
      </c>
      <c r="K40" s="106">
        <f t="shared" si="9"/>
        <v>6724.20601202307</v>
      </c>
    </row>
    <row r="41" spans="1:11" s="12" customFormat="1" ht="12.75">
      <c r="A41" s="103">
        <f t="shared" si="4"/>
        <v>21653.543999999998</v>
      </c>
      <c r="B41" s="104">
        <v>6600</v>
      </c>
      <c r="C41" s="53">
        <f t="shared" si="5"/>
        <v>9.786699796876713</v>
      </c>
      <c r="D41" s="103">
        <f t="shared" si="7"/>
        <v>43456.95360831297</v>
      </c>
      <c r="E41" s="105">
        <f t="shared" si="0"/>
        <v>0.4288867861664246</v>
      </c>
      <c r="F41" s="31">
        <f t="shared" si="1"/>
        <v>245.26000000000002</v>
      </c>
      <c r="G41" s="106">
        <f t="shared" si="2"/>
        <v>441.468</v>
      </c>
      <c r="H41" s="53">
        <f t="shared" si="3"/>
        <v>0.6173773009189845</v>
      </c>
      <c r="I41" s="107">
        <f t="shared" si="6"/>
        <v>21.31114890775514</v>
      </c>
      <c r="J41" s="53">
        <f t="shared" si="8"/>
        <v>188.38065736603784</v>
      </c>
      <c r="K41" s="106">
        <f t="shared" si="9"/>
        <v>6502.681965295076</v>
      </c>
    </row>
    <row r="42" spans="1:11" s="12" customFormat="1" ht="12.75">
      <c r="A42" s="103">
        <f t="shared" si="4"/>
        <v>22637.796</v>
      </c>
      <c r="B42" s="104">
        <v>6900</v>
      </c>
      <c r="C42" s="53">
        <f t="shared" si="5"/>
        <v>9.78577855843728</v>
      </c>
      <c r="D42" s="103">
        <f t="shared" si="7"/>
        <v>41674.61727103887</v>
      </c>
      <c r="E42" s="105">
        <f t="shared" si="0"/>
        <v>0.4112964941627325</v>
      </c>
      <c r="F42" s="31">
        <f t="shared" si="1"/>
        <v>243.31000000000003</v>
      </c>
      <c r="G42" s="106">
        <f t="shared" si="2"/>
        <v>437.9580000000001</v>
      </c>
      <c r="H42" s="53">
        <f t="shared" si="3"/>
        <v>0.5968013056720325</v>
      </c>
      <c r="I42" s="107">
        <f t="shared" si="6"/>
        <v>20.600889398731507</v>
      </c>
      <c r="J42" s="53">
        <f t="shared" si="8"/>
        <v>182.12679098865254</v>
      </c>
      <c r="K42" s="106">
        <f t="shared" si="9"/>
        <v>6286.805745972997</v>
      </c>
    </row>
    <row r="43" spans="1:11" s="12" customFormat="1" ht="12.75">
      <c r="A43" s="103">
        <f t="shared" si="4"/>
        <v>23622.048</v>
      </c>
      <c r="B43" s="104">
        <v>7200</v>
      </c>
      <c r="C43" s="53">
        <f t="shared" si="5"/>
        <v>9.784857450068298</v>
      </c>
      <c r="D43" s="103">
        <f t="shared" si="7"/>
        <v>39952.072558815154</v>
      </c>
      <c r="E43" s="105">
        <f t="shared" si="0"/>
        <v>0.3942962996182103</v>
      </c>
      <c r="F43" s="31">
        <f t="shared" si="1"/>
        <v>241.36</v>
      </c>
      <c r="G43" s="106">
        <f t="shared" si="2"/>
        <v>434.44800000000004</v>
      </c>
      <c r="H43" s="53">
        <f t="shared" si="3"/>
        <v>0.5767559982228341</v>
      </c>
      <c r="I43" s="107">
        <f t="shared" si="6"/>
        <v>19.908948617436632</v>
      </c>
      <c r="J43" s="53">
        <f t="shared" si="8"/>
        <v>176.03359558422997</v>
      </c>
      <c r="K43" s="106">
        <f t="shared" si="9"/>
        <v>6076.475702425221</v>
      </c>
    </row>
    <row r="44" spans="1:11" s="12" customFormat="1" ht="12.75">
      <c r="A44" s="103">
        <f t="shared" si="4"/>
        <v>24606.3</v>
      </c>
      <c r="B44" s="104">
        <v>7500</v>
      </c>
      <c r="C44" s="53">
        <f t="shared" si="5"/>
        <v>9.783936471745287</v>
      </c>
      <c r="D44" s="103">
        <f t="shared" si="7"/>
        <v>38287.76466468768</v>
      </c>
      <c r="E44" s="105">
        <f aca="true" t="shared" si="10" ref="E44:E75">D44/$H$3</f>
        <v>0.37787085778127494</v>
      </c>
      <c r="F44" s="31">
        <f t="shared" si="1"/>
        <v>239.41000000000003</v>
      </c>
      <c r="G44" s="106">
        <f aca="true" t="shared" si="11" ref="G44:G107">1.8*F44</f>
        <v>430.93800000000005</v>
      </c>
      <c r="H44" s="53">
        <f aca="true" t="shared" si="12" ref="H44:H75">D44/($H$2*F44)</f>
        <v>0.5572317176457117</v>
      </c>
      <c r="I44" s="107">
        <f t="shared" si="6"/>
        <v>19.234993079912837</v>
      </c>
      <c r="J44" s="53">
        <f t="shared" si="8"/>
        <v>170.09815738028183</v>
      </c>
      <c r="K44" s="106">
        <f t="shared" si="9"/>
        <v>5871.59125460242</v>
      </c>
    </row>
    <row r="45" spans="1:11" s="12" customFormat="1" ht="12.75">
      <c r="A45" s="103">
        <f t="shared" si="4"/>
        <v>25590.552</v>
      </c>
      <c r="B45" s="104">
        <v>7800</v>
      </c>
      <c r="C45" s="53">
        <f t="shared" si="5"/>
        <v>9.783015623443763</v>
      </c>
      <c r="D45" s="103">
        <f t="shared" si="7"/>
        <v>36680.16742409026</v>
      </c>
      <c r="E45" s="105">
        <f t="shared" si="10"/>
        <v>0.36200510657873436</v>
      </c>
      <c r="F45" s="31">
        <f t="shared" si="1"/>
        <v>237.46000000000004</v>
      </c>
      <c r="G45" s="106">
        <f t="shared" si="11"/>
        <v>427.42800000000005</v>
      </c>
      <c r="H45" s="53">
        <f t="shared" si="12"/>
        <v>0.5382189059546029</v>
      </c>
      <c r="I45" s="107">
        <f t="shared" si="6"/>
        <v>18.578692855558614</v>
      </c>
      <c r="J45" s="53">
        <f t="shared" si="8"/>
        <v>164.31759354004717</v>
      </c>
      <c r="K45" s="106">
        <f t="shared" si="9"/>
        <v>5672.052890320718</v>
      </c>
    </row>
    <row r="46" spans="1:11" s="12" customFormat="1" ht="12.75">
      <c r="A46" s="103">
        <f t="shared" si="4"/>
        <v>26574.804</v>
      </c>
      <c r="B46" s="104">
        <v>8100</v>
      </c>
      <c r="C46" s="53">
        <f t="shared" si="5"/>
        <v>9.782094905139255</v>
      </c>
      <c r="D46" s="103">
        <f t="shared" si="7"/>
        <v>35127.7830025262</v>
      </c>
      <c r="E46" s="105">
        <f t="shared" si="10"/>
        <v>0.3466842635334439</v>
      </c>
      <c r="F46" s="31">
        <f t="shared" si="1"/>
        <v>235.51000000000002</v>
      </c>
      <c r="G46" s="106">
        <f t="shared" si="11"/>
        <v>423.91800000000006</v>
      </c>
      <c r="H46" s="53">
        <f t="shared" si="12"/>
        <v>0.5197081077440241</v>
      </c>
      <c r="I46" s="107">
        <f t="shared" si="6"/>
        <v>17.939721554735208</v>
      </c>
      <c r="J46" s="53">
        <f t="shared" si="8"/>
        <v>158.68905205479405</v>
      </c>
      <c r="K46" s="106">
        <f t="shared" si="9"/>
        <v>5477.762161544073</v>
      </c>
    </row>
    <row r="47" spans="1:11" s="12" customFormat="1" ht="12.75">
      <c r="A47" s="103">
        <f t="shared" si="4"/>
        <v>27559.056</v>
      </c>
      <c r="B47" s="104">
        <v>8400</v>
      </c>
      <c r="C47" s="53">
        <f t="shared" si="5"/>
        <v>9.781174316807293</v>
      </c>
      <c r="D47" s="103">
        <f t="shared" si="7"/>
        <v>33629.14158444934</v>
      </c>
      <c r="E47" s="105">
        <f t="shared" si="10"/>
        <v>0.3318938226938005</v>
      </c>
      <c r="F47" s="31">
        <f t="shared" si="1"/>
        <v>233.56000000000003</v>
      </c>
      <c r="G47" s="106">
        <f t="shared" si="11"/>
        <v>420.4080000000001</v>
      </c>
      <c r="H47" s="53">
        <f t="shared" si="12"/>
        <v>0.5016899698299452</v>
      </c>
      <c r="I47" s="107">
        <f t="shared" si="6"/>
        <v>17.317756316369902</v>
      </c>
      <c r="J47" s="53">
        <f t="shared" si="8"/>
        <v>153.2097116360954</v>
      </c>
      <c r="K47" s="106">
        <f t="shared" si="9"/>
        <v>5288.621680665767</v>
      </c>
    </row>
    <row r="48" spans="1:11" s="12" customFormat="1" ht="12.75">
      <c r="A48" s="103">
        <f t="shared" si="4"/>
        <v>28543.308</v>
      </c>
      <c r="B48" s="104">
        <v>8700</v>
      </c>
      <c r="C48" s="53">
        <f t="shared" si="5"/>
        <v>9.780253858423416</v>
      </c>
      <c r="D48" s="103">
        <f t="shared" si="7"/>
        <v>32182.801063344017</v>
      </c>
      <c r="E48" s="105">
        <f t="shared" si="10"/>
        <v>0.3176195515750705</v>
      </c>
      <c r="F48" s="31">
        <f t="shared" si="1"/>
        <v>231.61</v>
      </c>
      <c r="G48" s="106">
        <f t="shared" si="11"/>
        <v>416.898</v>
      </c>
      <c r="H48" s="53">
        <f t="shared" si="12"/>
        <v>0.4841552408905577</v>
      </c>
      <c r="I48" s="107">
        <f t="shared" si="6"/>
        <v>16.71247779555586</v>
      </c>
      <c r="J48" s="53">
        <f t="shared" si="8"/>
        <v>147.87678160807545</v>
      </c>
      <c r="K48" s="106">
        <f t="shared" si="9"/>
        <v>5104.535116788865</v>
      </c>
    </row>
    <row r="49" spans="1:11" ht="12.75">
      <c r="A49" s="26">
        <f t="shared" si="4"/>
        <v>29527.56</v>
      </c>
      <c r="B49" s="109">
        <v>9000</v>
      </c>
      <c r="C49" s="110">
        <f t="shared" si="5"/>
        <v>9.77933352996317</v>
      </c>
      <c r="D49" s="108">
        <f t="shared" si="7"/>
        <v>30787.34673300387</v>
      </c>
      <c r="E49" s="111">
        <f t="shared" si="10"/>
        <v>0.3038474881125474</v>
      </c>
      <c r="F49" s="29">
        <f t="shared" si="1"/>
        <v>229.66000000000003</v>
      </c>
      <c r="G49" s="112">
        <f t="shared" si="11"/>
        <v>413.38800000000003</v>
      </c>
      <c r="H49" s="34">
        <f t="shared" si="12"/>
        <v>0.46709477110693043</v>
      </c>
      <c r="I49" s="113">
        <f t="shared" si="6"/>
        <v>16.12357015114791</v>
      </c>
      <c r="J49" s="110">
        <f t="shared" si="8"/>
        <v>142.68750179962322</v>
      </c>
      <c r="K49" s="112">
        <f t="shared" si="9"/>
        <v>4925.407192005566</v>
      </c>
    </row>
    <row r="50" spans="1:11" ht="12.75">
      <c r="A50" s="28">
        <f t="shared" si="4"/>
        <v>30511.811999999998</v>
      </c>
      <c r="B50" s="104">
        <v>9300</v>
      </c>
      <c r="C50" s="53">
        <f t="shared" si="5"/>
        <v>9.778413331402101</v>
      </c>
      <c r="D50" s="103">
        <f t="shared" si="7"/>
        <v>29441.39098000895</v>
      </c>
      <c r="E50" s="105">
        <f t="shared" si="10"/>
        <v>0.29056393762653787</v>
      </c>
      <c r="F50" s="31">
        <f t="shared" si="1"/>
        <v>227.71000000000004</v>
      </c>
      <c r="G50" s="106">
        <f t="shared" si="11"/>
        <v>409.8780000000001</v>
      </c>
      <c r="H50" s="53">
        <f t="shared" si="12"/>
        <v>0.45049951180353864</v>
      </c>
      <c r="I50" s="107">
        <f t="shared" si="6"/>
        <v>15.550721033354051</v>
      </c>
      <c r="J50" s="53">
        <f t="shared" si="8"/>
        <v>137.63914243657035</v>
      </c>
      <c r="K50" s="106">
        <f t="shared" si="9"/>
        <v>4751.143677675294</v>
      </c>
    </row>
    <row r="51" spans="1:11" ht="12.75">
      <c r="A51" s="28">
        <f t="shared" si="4"/>
        <v>31496.064</v>
      </c>
      <c r="B51" s="104">
        <v>9600</v>
      </c>
      <c r="C51" s="53">
        <f t="shared" si="5"/>
        <v>9.777493262715764</v>
      </c>
      <c r="D51" s="103">
        <f t="shared" si="7"/>
        <v>28143.57297740102</v>
      </c>
      <c r="E51" s="105">
        <f t="shared" si="10"/>
        <v>0.2777554697991712</v>
      </c>
      <c r="F51" s="31">
        <f t="shared" si="1"/>
        <v>225.76000000000002</v>
      </c>
      <c r="G51" s="106">
        <f t="shared" si="11"/>
        <v>406.36800000000005</v>
      </c>
      <c r="H51" s="53">
        <f t="shared" si="12"/>
        <v>0.4343605150886548</v>
      </c>
      <c r="I51" s="107">
        <f t="shared" si="6"/>
        <v>14.993621571322171</v>
      </c>
      <c r="J51" s="53">
        <f t="shared" si="8"/>
        <v>132.72900403382903</v>
      </c>
      <c r="K51" s="106">
        <f t="shared" si="9"/>
        <v>4581.651390701433</v>
      </c>
    </row>
    <row r="52" spans="1:11" ht="12.75">
      <c r="A52" s="28">
        <f t="shared" si="4"/>
        <v>32480.316</v>
      </c>
      <c r="B52" s="104">
        <v>9900</v>
      </c>
      <c r="C52" s="53">
        <f t="shared" si="5"/>
        <v>9.776573323879724</v>
      </c>
      <c r="D52" s="103">
        <f t="shared" si="7"/>
        <v>26892.55837955675</v>
      </c>
      <c r="E52" s="105">
        <f t="shared" si="10"/>
        <v>0.2654089156630323</v>
      </c>
      <c r="F52" s="31">
        <f t="shared" si="1"/>
        <v>223.81</v>
      </c>
      <c r="G52" s="106">
        <f t="shared" si="11"/>
        <v>402.858</v>
      </c>
      <c r="H52" s="53">
        <f t="shared" si="12"/>
        <v>0.4186689334945901</v>
      </c>
      <c r="I52" s="107">
        <f t="shared" si="6"/>
        <v>14.451966360721574</v>
      </c>
      <c r="J52" s="53">
        <f t="shared" si="8"/>
        <v>127.95441728748673</v>
      </c>
      <c r="K52" s="106">
        <f t="shared" si="9"/>
        <v>4416.838189806562</v>
      </c>
    </row>
    <row r="53" spans="1:11" ht="12.75">
      <c r="A53" s="28">
        <f t="shared" si="4"/>
        <v>33464.568</v>
      </c>
      <c r="B53" s="104">
        <v>10200</v>
      </c>
      <c r="C53" s="53">
        <f t="shared" si="5"/>
        <v>9.775653514869541</v>
      </c>
      <c r="D53" s="103">
        <f t="shared" si="7"/>
        <v>25687.03901825859</v>
      </c>
      <c r="E53" s="105">
        <f t="shared" si="10"/>
        <v>0.2535113646016145</v>
      </c>
      <c r="F53" s="31">
        <f t="shared" si="1"/>
        <v>221.86</v>
      </c>
      <c r="G53" s="106">
        <f t="shared" si="11"/>
        <v>399.348</v>
      </c>
      <c r="H53" s="53">
        <f t="shared" si="12"/>
        <v>0.4034160196177736</v>
      </c>
      <c r="I53" s="107">
        <f t="shared" si="6"/>
        <v>13.925453451318939</v>
      </c>
      <c r="J53" s="53">
        <f t="shared" si="8"/>
        <v>123.31274296685456</v>
      </c>
      <c r="K53" s="106">
        <f t="shared" si="9"/>
        <v>4256.612971806077</v>
      </c>
    </row>
    <row r="54" spans="1:11" ht="12.75">
      <c r="A54" s="28">
        <f t="shared" si="4"/>
        <v>34448.82</v>
      </c>
      <c r="B54" s="104">
        <v>10500</v>
      </c>
      <c r="C54" s="53">
        <f t="shared" si="5"/>
        <v>9.774733835660792</v>
      </c>
      <c r="D54" s="103">
        <f t="shared" si="7"/>
        <v>24525.732599963212</v>
      </c>
      <c r="E54" s="105">
        <f t="shared" si="10"/>
        <v>0.24205016136159105</v>
      </c>
      <c r="F54" s="31">
        <f t="shared" si="1"/>
        <v>219.91000000000003</v>
      </c>
      <c r="G54" s="106">
        <f t="shared" si="11"/>
        <v>395.8380000000001</v>
      </c>
      <c r="H54" s="53">
        <f t="shared" si="12"/>
        <v>0.38859312575865623</v>
      </c>
      <c r="I54" s="107">
        <f t="shared" si="6"/>
        <v>13.41378433454823</v>
      </c>
      <c r="J54" s="53">
        <f t="shared" si="8"/>
        <v>118.80137180646447</v>
      </c>
      <c r="K54" s="106">
        <f t="shared" si="9"/>
        <v>4100.885667880076</v>
      </c>
    </row>
    <row r="55" spans="1:11" ht="12.75">
      <c r="A55" s="28">
        <f t="shared" si="4"/>
        <v>35433.072</v>
      </c>
      <c r="B55" s="104">
        <v>10800</v>
      </c>
      <c r="C55" s="53">
        <f t="shared" si="5"/>
        <v>9.773814286229053</v>
      </c>
      <c r="D55" s="103">
        <f t="shared" si="7"/>
        <v>23407.382404267373</v>
      </c>
      <c r="E55" s="105">
        <f t="shared" si="10"/>
        <v>0.23101290307690475</v>
      </c>
      <c r="F55" s="114">
        <f t="shared" si="1"/>
        <v>217.96000000000004</v>
      </c>
      <c r="G55" s="106">
        <f t="shared" si="11"/>
        <v>392.3280000000001</v>
      </c>
      <c r="H55" s="53">
        <f t="shared" si="12"/>
        <v>0.3741917035614272</v>
      </c>
      <c r="I55" s="107">
        <f t="shared" si="6"/>
        <v>12.916663931074128</v>
      </c>
      <c r="J55" s="53">
        <f t="shared" si="8"/>
        <v>114.41772439801251</v>
      </c>
      <c r="K55" s="106">
        <f t="shared" si="9"/>
        <v>3949.567239843354</v>
      </c>
    </row>
    <row r="56" spans="1:11" ht="12.75">
      <c r="A56" s="28">
        <f t="shared" si="4"/>
        <v>36417.324</v>
      </c>
      <c r="B56" s="104">
        <v>11100</v>
      </c>
      <c r="C56" s="53">
        <f t="shared" si="5"/>
        <v>9.77289486654991</v>
      </c>
      <c r="D56" s="103">
        <f t="shared" si="7"/>
        <v>22332.30472010363</v>
      </c>
      <c r="E56" s="105">
        <f t="shared" si="10"/>
        <v>0.2204027112766211</v>
      </c>
      <c r="F56" s="115">
        <v>216.66</v>
      </c>
      <c r="G56" s="116">
        <f t="shared" si="11"/>
        <v>389.988</v>
      </c>
      <c r="H56" s="53">
        <f t="shared" si="12"/>
        <v>0.35914755115119007</v>
      </c>
      <c r="I56" s="107">
        <f t="shared" si="6"/>
        <v>12.397357225550143</v>
      </c>
      <c r="J56" s="53">
        <f t="shared" si="8"/>
        <v>110.0008882068926</v>
      </c>
      <c r="K56" s="106">
        <f t="shared" si="9"/>
        <v>3797.1031734936405</v>
      </c>
    </row>
    <row r="57" spans="1:11" ht="12.75">
      <c r="A57" s="28">
        <f t="shared" si="4"/>
        <v>37401.576</v>
      </c>
      <c r="B57" s="104">
        <v>11400</v>
      </c>
      <c r="C57" s="53">
        <f t="shared" si="5"/>
        <v>9.771975576598951</v>
      </c>
      <c r="D57" s="103">
        <f t="shared" si="7"/>
        <v>21303.630832814575</v>
      </c>
      <c r="E57" s="105">
        <f t="shared" si="10"/>
        <v>0.21025048934433332</v>
      </c>
      <c r="F57" s="31">
        <f aca="true" t="shared" si="13" ref="F57:F69">F56</f>
        <v>216.66</v>
      </c>
      <c r="G57" s="106">
        <f t="shared" si="11"/>
        <v>389.988</v>
      </c>
      <c r="H57" s="53">
        <f t="shared" si="12"/>
        <v>0.34260444410588525</v>
      </c>
      <c r="I57" s="107">
        <f t="shared" si="6"/>
        <v>11.826308343262701</v>
      </c>
      <c r="J57" s="53">
        <f t="shared" si="8"/>
        <v>105.2627992885613</v>
      </c>
      <c r="K57" s="106">
        <f t="shared" si="9"/>
        <v>3633.549835321927</v>
      </c>
    </row>
    <row r="58" spans="1:11" ht="12.75">
      <c r="A58" s="28">
        <f t="shared" si="4"/>
        <v>38385.828</v>
      </c>
      <c r="B58" s="104">
        <v>11700</v>
      </c>
      <c r="C58" s="117">
        <f t="shared" si="5"/>
        <v>9.771056416351772</v>
      </c>
      <c r="D58" s="28">
        <f t="shared" si="7"/>
        <v>20322.430050196708</v>
      </c>
      <c r="E58" s="105">
        <f t="shared" si="10"/>
        <v>0.200566790527478</v>
      </c>
      <c r="F58" s="31">
        <f t="shared" si="13"/>
        <v>216.66</v>
      </c>
      <c r="G58" s="106">
        <f t="shared" si="11"/>
        <v>389.988</v>
      </c>
      <c r="H58" s="53">
        <f t="shared" si="12"/>
        <v>0.32682479831108247</v>
      </c>
      <c r="I58" s="107">
        <f t="shared" si="6"/>
        <v>11.281613258516131</v>
      </c>
      <c r="J58" s="53">
        <f t="shared" si="8"/>
        <v>100.41438636254514</v>
      </c>
      <c r="K58" s="106">
        <f t="shared" si="9"/>
        <v>3466.1882402668252</v>
      </c>
    </row>
    <row r="59" spans="1:11" s="12" customFormat="1" ht="12.75">
      <c r="A59" s="26">
        <f t="shared" si="4"/>
        <v>39370.08</v>
      </c>
      <c r="B59" s="109">
        <v>12000</v>
      </c>
      <c r="C59" s="118">
        <f t="shared" si="5"/>
        <v>9.770137385783976</v>
      </c>
      <c r="D59" s="26">
        <f t="shared" si="7"/>
        <v>19386.507340610817</v>
      </c>
      <c r="E59" s="111">
        <f t="shared" si="10"/>
        <v>0.1913299515480959</v>
      </c>
      <c r="F59" s="29">
        <f t="shared" si="13"/>
        <v>216.66</v>
      </c>
      <c r="G59" s="112">
        <f t="shared" si="11"/>
        <v>389.988</v>
      </c>
      <c r="H59" s="34">
        <f t="shared" si="12"/>
        <v>0.31177331332431485</v>
      </c>
      <c r="I59" s="113">
        <f t="shared" si="6"/>
        <v>10.762053440948531</v>
      </c>
      <c r="J59" s="34">
        <f t="shared" si="8"/>
        <v>95.7897167453096</v>
      </c>
      <c r="K59" s="112">
        <f t="shared" si="9"/>
        <v>3306.5500049196994</v>
      </c>
    </row>
    <row r="60" spans="1:11" s="12" customFormat="1" ht="12.75">
      <c r="A60" s="28">
        <f t="shared" si="4"/>
        <v>40354.332</v>
      </c>
      <c r="B60" s="104">
        <v>12300</v>
      </c>
      <c r="C60" s="117">
        <f t="shared" si="5"/>
        <v>9.769218484871164</v>
      </c>
      <c r="D60" s="28">
        <f t="shared" si="7"/>
        <v>18493.76935689543</v>
      </c>
      <c r="E60" s="105">
        <f t="shared" si="10"/>
        <v>0.18251931267599736</v>
      </c>
      <c r="F60" s="31">
        <f t="shared" si="13"/>
        <v>216.66</v>
      </c>
      <c r="G60" s="106">
        <f t="shared" si="11"/>
        <v>389.988</v>
      </c>
      <c r="H60" s="53">
        <f t="shared" si="12"/>
        <v>0.29741632399027607</v>
      </c>
      <c r="I60" s="107">
        <f t="shared" si="6"/>
        <v>10.26646680841553</v>
      </c>
      <c r="J60" s="53">
        <f t="shared" si="8"/>
        <v>91.37844559718863</v>
      </c>
      <c r="K60" s="106">
        <f t="shared" si="9"/>
        <v>3154.278037404609</v>
      </c>
    </row>
    <row r="61" spans="1:11" s="12" customFormat="1" ht="12.75">
      <c r="A61" s="28">
        <f t="shared" si="4"/>
        <v>41338.584</v>
      </c>
      <c r="B61" s="104">
        <v>12600</v>
      </c>
      <c r="C61" s="117">
        <f t="shared" si="5"/>
        <v>9.768299713588954</v>
      </c>
      <c r="D61" s="28">
        <f t="shared" si="7"/>
        <v>17642.219716966887</v>
      </c>
      <c r="E61" s="105">
        <f t="shared" si="10"/>
        <v>0.1741151711519061</v>
      </c>
      <c r="F61" s="31">
        <f t="shared" si="13"/>
        <v>216.66</v>
      </c>
      <c r="G61" s="106">
        <f t="shared" si="11"/>
        <v>389.988</v>
      </c>
      <c r="H61" s="53">
        <f t="shared" si="12"/>
        <v>0.28372172454355155</v>
      </c>
      <c r="I61" s="107">
        <f t="shared" si="6"/>
        <v>9.793745107104543</v>
      </c>
      <c r="J61" s="53">
        <f t="shared" si="8"/>
        <v>87.17070728007414</v>
      </c>
      <c r="K61" s="106">
        <f t="shared" si="9"/>
        <v>3009.0317873280105</v>
      </c>
    </row>
    <row r="62" spans="1:11" s="12" customFormat="1" ht="12.75">
      <c r="A62" s="28">
        <f t="shared" si="4"/>
        <v>42322.836</v>
      </c>
      <c r="B62" s="104">
        <v>12900</v>
      </c>
      <c r="C62" s="117">
        <f t="shared" si="5"/>
        <v>9.767381071912963</v>
      </c>
      <c r="D62" s="28">
        <f t="shared" si="7"/>
        <v>16829.954503868918</v>
      </c>
      <c r="E62" s="105">
        <f t="shared" si="10"/>
        <v>0.16609873677640186</v>
      </c>
      <c r="F62" s="31">
        <f t="shared" si="13"/>
        <v>216.66</v>
      </c>
      <c r="G62" s="106">
        <f t="shared" si="11"/>
        <v>389.988</v>
      </c>
      <c r="H62" s="53">
        <f t="shared" si="12"/>
        <v>0.27065889624053163</v>
      </c>
      <c r="I62" s="107">
        <f t="shared" si="6"/>
        <v>9.34283141347228</v>
      </c>
      <c r="J62" s="53">
        <f t="shared" si="8"/>
        <v>83.15709311761246</v>
      </c>
      <c r="K62" s="106">
        <f t="shared" si="9"/>
        <v>2870.4864780865237</v>
      </c>
    </row>
    <row r="63" spans="1:11" s="12" customFormat="1" ht="12.75">
      <c r="A63" s="28">
        <f t="shared" si="4"/>
        <v>43307.087999999996</v>
      </c>
      <c r="B63" s="104">
        <v>13200</v>
      </c>
      <c r="C63" s="117">
        <f t="shared" si="5"/>
        <v>9.766462559818812</v>
      </c>
      <c r="D63" s="28">
        <f t="shared" si="7"/>
        <v>16055.157975048392</v>
      </c>
      <c r="E63" s="105">
        <f t="shared" si="10"/>
        <v>0.15845208956376405</v>
      </c>
      <c r="F63" s="31">
        <f t="shared" si="13"/>
        <v>216.66</v>
      </c>
      <c r="G63" s="106">
        <f t="shared" si="11"/>
        <v>389.988</v>
      </c>
      <c r="H63" s="53">
        <f t="shared" si="12"/>
        <v>0.258198638356094</v>
      </c>
      <c r="I63" s="107">
        <f t="shared" si="6"/>
        <v>8.9127177523302</v>
      </c>
      <c r="J63" s="53">
        <f t="shared" si="8"/>
        <v>79.32863018949385</v>
      </c>
      <c r="K63" s="106">
        <f t="shared" si="9"/>
        <v>2738.3323748703724</v>
      </c>
    </row>
    <row r="64" spans="1:11" s="12" customFormat="1" ht="12.75">
      <c r="A64" s="28">
        <f t="shared" si="4"/>
        <v>44291.34</v>
      </c>
      <c r="B64" s="104">
        <v>13500</v>
      </c>
      <c r="C64" s="117">
        <f t="shared" si="5"/>
        <v>9.765544177282134</v>
      </c>
      <c r="D64" s="28">
        <f t="shared" si="7"/>
        <v>15316.098471110916</v>
      </c>
      <c r="E64" s="105">
        <f t="shared" si="10"/>
        <v>0.15115813936452915</v>
      </c>
      <c r="F64" s="31">
        <f t="shared" si="13"/>
        <v>216.66</v>
      </c>
      <c r="G64" s="106">
        <f t="shared" si="11"/>
        <v>389.988</v>
      </c>
      <c r="H64" s="53">
        <f t="shared" si="12"/>
        <v>0.24631310238831658</v>
      </c>
      <c r="I64" s="107">
        <f t="shared" si="6"/>
        <v>8.502442825667448</v>
      </c>
      <c r="J64" s="53">
        <f t="shared" si="8"/>
        <v>75.67676111166159</v>
      </c>
      <c r="K64" s="106">
        <f t="shared" si="9"/>
        <v>2612.274086699647</v>
      </c>
    </row>
    <row r="65" spans="1:11" s="12" customFormat="1" ht="12.75">
      <c r="A65" s="28">
        <f t="shared" si="4"/>
        <v>45275.592</v>
      </c>
      <c r="B65" s="104">
        <v>13800</v>
      </c>
      <c r="C65" s="117">
        <f t="shared" si="5"/>
        <v>9.764625924278564</v>
      </c>
      <c r="D65" s="28">
        <f t="shared" si="7"/>
        <v>14611.124514764922</v>
      </c>
      <c r="E65" s="105">
        <f t="shared" si="10"/>
        <v>0.14420058736506214</v>
      </c>
      <c r="F65" s="31">
        <f t="shared" si="13"/>
        <v>216.66</v>
      </c>
      <c r="G65" s="106">
        <f t="shared" si="11"/>
        <v>389.988</v>
      </c>
      <c r="H65" s="53">
        <f t="shared" si="12"/>
        <v>0.23497572932179617</v>
      </c>
      <c r="I65" s="107">
        <f t="shared" si="6"/>
        <v>8.11108984705333</v>
      </c>
      <c r="J65" s="53">
        <f t="shared" si="8"/>
        <v>72.1933247565169</v>
      </c>
      <c r="K65" s="106">
        <f t="shared" si="9"/>
        <v>2492.029900908117</v>
      </c>
    </row>
    <row r="66" spans="1:11" s="12" customFormat="1" ht="12.75">
      <c r="A66" s="28">
        <f t="shared" si="4"/>
        <v>46259.844</v>
      </c>
      <c r="B66" s="104">
        <v>14100</v>
      </c>
      <c r="C66" s="117">
        <f t="shared" si="5"/>
        <v>9.763707800783743</v>
      </c>
      <c r="D66" s="28">
        <f t="shared" si="7"/>
        <v>13938.661091096437</v>
      </c>
      <c r="E66" s="105">
        <f t="shared" si="10"/>
        <v>0.1375638893767228</v>
      </c>
      <c r="F66" s="31">
        <f t="shared" si="13"/>
        <v>216.66</v>
      </c>
      <c r="G66" s="106">
        <f t="shared" si="11"/>
        <v>389.988</v>
      </c>
      <c r="H66" s="53">
        <f t="shared" si="12"/>
        <v>0.22416118980712305</v>
      </c>
      <c r="I66" s="107">
        <f t="shared" si="6"/>
        <v>7.737784476702106</v>
      </c>
      <c r="J66" s="53">
        <f t="shared" si="8"/>
        <v>68.87053786933788</v>
      </c>
      <c r="K66" s="106">
        <f t="shared" si="9"/>
        <v>2377.3311485633153</v>
      </c>
    </row>
    <row r="67" spans="1:11" s="12" customFormat="1" ht="12.75">
      <c r="A67" s="28">
        <f t="shared" si="4"/>
        <v>47244.096</v>
      </c>
      <c r="B67" s="104">
        <v>14400</v>
      </c>
      <c r="C67" s="117">
        <f t="shared" si="5"/>
        <v>9.762789806773316</v>
      </c>
      <c r="D67" s="28">
        <f t="shared" si="7"/>
        <v>13297.206100730013</v>
      </c>
      <c r="E67" s="105">
        <f t="shared" si="10"/>
        <v>0.13123322083128558</v>
      </c>
      <c r="F67" s="31">
        <f t="shared" si="13"/>
        <v>216.66</v>
      </c>
      <c r="G67" s="106">
        <f t="shared" si="11"/>
        <v>389.988</v>
      </c>
      <c r="H67" s="53">
        <f t="shared" si="12"/>
        <v>0.21384532712070603</v>
      </c>
      <c r="I67" s="107">
        <f t="shared" si="6"/>
        <v>7.381692852512255</v>
      </c>
      <c r="J67" s="53">
        <f t="shared" si="8"/>
        <v>65.70097753917436</v>
      </c>
      <c r="K67" s="106">
        <f t="shared" si="9"/>
        <v>2267.921599382154</v>
      </c>
    </row>
    <row r="68" spans="1:11" s="12" customFormat="1" ht="12.75">
      <c r="A68" s="28">
        <f t="shared" si="4"/>
        <v>48228.348</v>
      </c>
      <c r="B68" s="104">
        <v>14700</v>
      </c>
      <c r="C68" s="117">
        <f t="shared" si="5"/>
        <v>9.761871942222939</v>
      </c>
      <c r="D68" s="28">
        <f t="shared" si="7"/>
        <v>12685.326977825334</v>
      </c>
      <c r="E68" s="105">
        <f t="shared" si="10"/>
        <v>0.12519444340316147</v>
      </c>
      <c r="F68" s="31">
        <f t="shared" si="13"/>
        <v>216.66</v>
      </c>
      <c r="G68" s="106">
        <f t="shared" si="11"/>
        <v>389.988</v>
      </c>
      <c r="H68" s="53">
        <f t="shared" si="12"/>
        <v>0.20400510277548076</v>
      </c>
      <c r="I68" s="107">
        <f t="shared" si="6"/>
        <v>7.042019712611162</v>
      </c>
      <c r="J68" s="53">
        <f t="shared" si="8"/>
        <v>62.677564484428025</v>
      </c>
      <c r="K68" s="106">
        <f t="shared" si="9"/>
        <v>2163.5568847685126</v>
      </c>
    </row>
    <row r="69" spans="1:11" s="12" customFormat="1" ht="12.75">
      <c r="A69" s="26">
        <f t="shared" si="4"/>
        <v>49212.6</v>
      </c>
      <c r="B69" s="109">
        <v>15000</v>
      </c>
      <c r="C69" s="118">
        <f t="shared" si="5"/>
        <v>9.760954207108268</v>
      </c>
      <c r="D69" s="26">
        <f t="shared" si="7"/>
        <v>12101.657465234553</v>
      </c>
      <c r="E69" s="111">
        <f t="shared" si="10"/>
        <v>0.11943407318267509</v>
      </c>
      <c r="F69" s="29">
        <f t="shared" si="13"/>
        <v>216.66</v>
      </c>
      <c r="G69" s="112">
        <f t="shared" si="11"/>
        <v>389.988</v>
      </c>
      <c r="H69" s="34">
        <f t="shared" si="12"/>
        <v>0.19461854465907266</v>
      </c>
      <c r="I69" s="113">
        <f t="shared" si="6"/>
        <v>6.7180066051446135</v>
      </c>
      <c r="J69" s="34">
        <f t="shared" si="8"/>
        <v>59.79354711518301</v>
      </c>
      <c r="K69" s="112">
        <f t="shared" si="9"/>
        <v>2064.0039476633665</v>
      </c>
    </row>
    <row r="70" spans="1:11" ht="12.75">
      <c r="A70" s="28">
        <f t="shared" si="4"/>
        <v>50196.852</v>
      </c>
      <c r="B70" s="104">
        <v>15300</v>
      </c>
      <c r="C70" s="117">
        <f t="shared" si="5"/>
        <v>9.760036601404966</v>
      </c>
      <c r="D70" s="28">
        <f t="shared" si="7"/>
        <v>11544.894539503457</v>
      </c>
      <c r="E70" s="105">
        <f t="shared" si="10"/>
        <v>0.11393925032818611</v>
      </c>
      <c r="F70" s="31">
        <f aca="true" t="shared" si="14" ref="F70:F102">F69</f>
        <v>216.66</v>
      </c>
      <c r="G70" s="106">
        <f t="shared" si="11"/>
        <v>389.988</v>
      </c>
      <c r="H70" s="53">
        <f t="shared" si="12"/>
        <v>0.18566469758174478</v>
      </c>
      <c r="I70" s="107">
        <f t="shared" si="6"/>
        <v>6.408930181249264</v>
      </c>
      <c r="J70" s="53">
        <f t="shared" si="8"/>
        <v>57.042486336122614</v>
      </c>
      <c r="K70" s="106">
        <f t="shared" si="9"/>
        <v>1969.0405179590816</v>
      </c>
    </row>
    <row r="71" spans="1:11" ht="12.75">
      <c r="A71" s="28">
        <f t="shared" si="4"/>
        <v>51181.104</v>
      </c>
      <c r="B71" s="104">
        <v>15600</v>
      </c>
      <c r="C71" s="53">
        <f t="shared" si="5"/>
        <v>9.759119125088707</v>
      </c>
      <c r="D71" s="103">
        <f t="shared" si="7"/>
        <v>11013.795478740842</v>
      </c>
      <c r="E71" s="105">
        <f t="shared" si="10"/>
        <v>0.10869771012820964</v>
      </c>
      <c r="F71" s="31">
        <f t="shared" si="14"/>
        <v>216.66</v>
      </c>
      <c r="G71" s="106">
        <f t="shared" si="11"/>
        <v>389.988</v>
      </c>
      <c r="H71" s="53">
        <f t="shared" si="12"/>
        <v>0.17712357612194835</v>
      </c>
      <c r="I71" s="107">
        <f t="shared" si="6"/>
        <v>6.114100567335696</v>
      </c>
      <c r="J71" s="53">
        <f t="shared" si="8"/>
        <v>54.41824105555397</v>
      </c>
      <c r="K71" s="106">
        <f t="shared" si="9"/>
        <v>1878.454612287744</v>
      </c>
    </row>
    <row r="72" spans="1:11" ht="12.75">
      <c r="A72" s="28">
        <f t="shared" si="4"/>
        <v>52165.356</v>
      </c>
      <c r="B72" s="104">
        <v>15900</v>
      </c>
      <c r="C72" s="53">
        <f t="shared" si="5"/>
        <v>9.758201778135163</v>
      </c>
      <c r="D72" s="103">
        <f t="shared" si="7"/>
        <v>10507.17506670581</v>
      </c>
      <c r="E72" s="105">
        <f t="shared" si="10"/>
        <v>0.10369775540790338</v>
      </c>
      <c r="F72" s="31">
        <f t="shared" si="14"/>
        <v>216.66</v>
      </c>
      <c r="G72" s="106">
        <f t="shared" si="11"/>
        <v>389.988</v>
      </c>
      <c r="H72" s="53">
        <f t="shared" si="12"/>
        <v>0.16897611966252635</v>
      </c>
      <c r="I72" s="107">
        <f t="shared" si="6"/>
        <v>5.832859812990278</v>
      </c>
      <c r="J72" s="53">
        <f t="shared" si="8"/>
        <v>51.91495436767121</v>
      </c>
      <c r="K72" s="106">
        <f t="shared" si="9"/>
        <v>1792.044057048896</v>
      </c>
    </row>
    <row r="73" spans="1:11" ht="12.75">
      <c r="A73" s="28">
        <f t="shared" si="4"/>
        <v>53149.608</v>
      </c>
      <c r="B73" s="104">
        <v>16200</v>
      </c>
      <c r="C73" s="53">
        <f t="shared" si="5"/>
        <v>9.757284560520016</v>
      </c>
      <c r="D73" s="103">
        <f t="shared" si="7"/>
        <v>10023.902926772857</v>
      </c>
      <c r="E73" s="105">
        <f t="shared" si="10"/>
        <v>0.0989282302173487</v>
      </c>
      <c r="F73" s="31">
        <f t="shared" si="14"/>
        <v>216.66</v>
      </c>
      <c r="G73" s="106">
        <f t="shared" si="11"/>
        <v>389.988</v>
      </c>
      <c r="H73" s="53">
        <f t="shared" si="12"/>
        <v>0.16120414951560863</v>
      </c>
      <c r="I73" s="107">
        <f t="shared" si="6"/>
        <v>5.564580410976231</v>
      </c>
      <c r="J73" s="53">
        <f t="shared" si="8"/>
        <v>49.527040376720244</v>
      </c>
      <c r="K73" s="106">
        <f t="shared" si="9"/>
        <v>1709.6160335949764</v>
      </c>
    </row>
    <row r="74" spans="1:11" ht="12.75">
      <c r="A74" s="28">
        <f t="shared" si="4"/>
        <v>54133.86</v>
      </c>
      <c r="B74" s="104">
        <v>16500</v>
      </c>
      <c r="C74" s="53">
        <f t="shared" si="5"/>
        <v>9.756367472218953</v>
      </c>
      <c r="D74" s="103">
        <f t="shared" si="7"/>
        <v>9562.900979730242</v>
      </c>
      <c r="E74" s="105">
        <f t="shared" si="10"/>
        <v>0.09437849474197131</v>
      </c>
      <c r="F74" s="31">
        <f t="shared" si="14"/>
        <v>216.66</v>
      </c>
      <c r="G74" s="106">
        <f t="shared" si="11"/>
        <v>389.988</v>
      </c>
      <c r="H74" s="53">
        <f t="shared" si="12"/>
        <v>0.15379032803899048</v>
      </c>
      <c r="I74" s="107">
        <f t="shared" si="6"/>
        <v>5.308663885978406</v>
      </c>
      <c r="J74" s="53">
        <f t="shared" si="8"/>
        <v>47.24917163318986</v>
      </c>
      <c r="K74" s="106">
        <f t="shared" si="9"/>
        <v>1630.9866445431958</v>
      </c>
    </row>
    <row r="75" spans="1:11" ht="12.75">
      <c r="A75" s="28">
        <f t="shared" si="4"/>
        <v>55118.112</v>
      </c>
      <c r="B75" s="104">
        <v>16800</v>
      </c>
      <c r="C75" s="53">
        <f t="shared" si="5"/>
        <v>9.755450513207666</v>
      </c>
      <c r="D75" s="103">
        <f t="shared" si="7"/>
        <v>9123.141019649009</v>
      </c>
      <c r="E75" s="105">
        <f t="shared" si="10"/>
        <v>0.09003840137822856</v>
      </c>
      <c r="F75" s="31">
        <f t="shared" si="14"/>
        <v>216.66</v>
      </c>
      <c r="G75" s="106">
        <f t="shared" si="11"/>
        <v>389.988</v>
      </c>
      <c r="H75" s="53">
        <f t="shared" si="12"/>
        <v>0.14671811965132042</v>
      </c>
      <c r="I75" s="107">
        <f t="shared" si="6"/>
        <v>5.064539448892747</v>
      </c>
      <c r="J75" s="53">
        <f t="shared" si="8"/>
        <v>45.07626715354664</v>
      </c>
      <c r="K75" s="106">
        <f t="shared" si="9"/>
        <v>1555.980500230673</v>
      </c>
    </row>
    <row r="76" spans="1:11" ht="12.75">
      <c r="A76" s="28">
        <f t="shared" si="4"/>
        <v>56102.364</v>
      </c>
      <c r="B76" s="104">
        <v>17100</v>
      </c>
      <c r="C76" s="53">
        <f t="shared" si="5"/>
        <v>9.754533683461856</v>
      </c>
      <c r="D76" s="103">
        <f t="shared" si="7"/>
        <v>8703.642402328633</v>
      </c>
      <c r="E76" s="105">
        <f aca="true" t="shared" si="15" ref="E76:E109">D76/$H$3</f>
        <v>0.0858982719203418</v>
      </c>
      <c r="F76" s="31">
        <f t="shared" si="14"/>
        <v>216.66</v>
      </c>
      <c r="G76" s="106">
        <f t="shared" si="11"/>
        <v>389.988</v>
      </c>
      <c r="H76" s="53">
        <f aca="true" t="shared" si="16" ref="H76:H101">D76/($H$2*F76)</f>
        <v>0.13997175365774267</v>
      </c>
      <c r="I76" s="107">
        <f t="shared" si="6"/>
        <v>4.831662713610545</v>
      </c>
      <c r="J76" s="53">
        <f t="shared" si="8"/>
        <v>43.003480996359464</v>
      </c>
      <c r="K76" s="106">
        <f t="shared" si="9"/>
        <v>1484.4303243754937</v>
      </c>
    </row>
    <row r="77" spans="1:11" ht="12.75">
      <c r="A77" s="28">
        <f aca="true" t="shared" si="17" ref="A77:A140">3.28084*B77</f>
        <v>57086.616</v>
      </c>
      <c r="B77" s="104">
        <v>17400</v>
      </c>
      <c r="C77" s="53">
        <f aca="true" t="shared" si="18" ref="C77:C140">$H$6*($H$7/($H$7+B77))^2</f>
        <v>9.753616982957224</v>
      </c>
      <c r="D77" s="103">
        <f t="shared" si="7"/>
        <v>8303.469841081465</v>
      </c>
      <c r="E77" s="105">
        <f t="shared" si="15"/>
        <v>0.08194887580638012</v>
      </c>
      <c r="F77" s="31">
        <f t="shared" si="14"/>
        <v>216.66</v>
      </c>
      <c r="G77" s="106">
        <f t="shared" si="11"/>
        <v>389.988</v>
      </c>
      <c r="H77" s="53">
        <f t="shared" si="16"/>
        <v>0.13353618880175888</v>
      </c>
      <c r="I77" s="107">
        <f aca="true" t="shared" si="19" ref="I77:I101">D77/($H$1*F77)</f>
        <v>4.609514473389798</v>
      </c>
      <c r="J77" s="53">
        <f t="shared" si="8"/>
        <v>41.02619136892523</v>
      </c>
      <c r="K77" s="106">
        <f t="shared" si="9"/>
        <v>1416.1765780500514</v>
      </c>
    </row>
    <row r="78" spans="1:11" ht="12.75">
      <c r="A78" s="28">
        <f t="shared" si="17"/>
        <v>58070.868</v>
      </c>
      <c r="B78" s="104">
        <v>17700</v>
      </c>
      <c r="C78" s="53">
        <f t="shared" si="18"/>
        <v>9.752700411669483</v>
      </c>
      <c r="D78" s="103">
        <f aca="true" t="shared" si="20" ref="D78:D141">D77-0.25*(H77+H78)*(C77+C78)*(B78-B77)</f>
        <v>7921.731304862239</v>
      </c>
      <c r="E78" s="105">
        <f t="shared" si="15"/>
        <v>0.07818140937441144</v>
      </c>
      <c r="F78" s="31">
        <f t="shared" si="14"/>
        <v>216.66</v>
      </c>
      <c r="G78" s="106">
        <f t="shared" si="11"/>
        <v>389.988</v>
      </c>
      <c r="H78" s="53">
        <f t="shared" si="16"/>
        <v>0.127397079463001</v>
      </c>
      <c r="I78" s="107">
        <f t="shared" si="19"/>
        <v>4.397599534041506</v>
      </c>
      <c r="J78" s="53">
        <f aca="true" t="shared" si="21" ref="J78:J101">0.5*(H77+H78)*(B78-B77)</f>
        <v>39.13999023971398</v>
      </c>
      <c r="K78" s="106">
        <f aca="true" t="shared" si="22" ref="K78:K101">0.5*(I77+I78)*(B78-B77)</f>
        <v>1351.0671011146958</v>
      </c>
    </row>
    <row r="79" spans="1:11" ht="12.75">
      <c r="A79" s="26">
        <f t="shared" si="17"/>
        <v>59055.12</v>
      </c>
      <c r="B79" s="109">
        <v>18000</v>
      </c>
      <c r="C79" s="34">
        <f t="shared" si="18"/>
        <v>9.751783969574342</v>
      </c>
      <c r="D79" s="108">
        <f t="shared" si="20"/>
        <v>7557.576013981702</v>
      </c>
      <c r="E79" s="111">
        <f t="shared" si="15"/>
        <v>0.07458747608173405</v>
      </c>
      <c r="F79" s="29">
        <f t="shared" si="14"/>
        <v>216.66</v>
      </c>
      <c r="G79" s="112">
        <f t="shared" si="11"/>
        <v>389.988</v>
      </c>
      <c r="H79" s="34">
        <f t="shared" si="16"/>
        <v>0.1215407434243493</v>
      </c>
      <c r="I79" s="113">
        <f t="shared" si="19"/>
        <v>4.195445601287932</v>
      </c>
      <c r="J79" s="34">
        <f t="shared" si="21"/>
        <v>37.340673433102545</v>
      </c>
      <c r="K79" s="112">
        <f t="shared" si="22"/>
        <v>1288.9567702994154</v>
      </c>
    </row>
    <row r="80" spans="1:11" ht="12.75">
      <c r="A80" s="28">
        <f t="shared" si="17"/>
        <v>60039.372</v>
      </c>
      <c r="B80" s="104">
        <v>18300</v>
      </c>
      <c r="C80" s="53">
        <f t="shared" si="18"/>
        <v>9.750867656647532</v>
      </c>
      <c r="D80" s="103">
        <f t="shared" si="20"/>
        <v>7210.1925288653</v>
      </c>
      <c r="E80" s="105">
        <f t="shared" si="15"/>
        <v>0.07115906764239131</v>
      </c>
      <c r="F80" s="31">
        <f t="shared" si="14"/>
        <v>216.66</v>
      </c>
      <c r="G80" s="106">
        <f t="shared" si="11"/>
        <v>389.988</v>
      </c>
      <c r="H80" s="53">
        <f t="shared" si="16"/>
        <v>0.11595413113539865</v>
      </c>
      <c r="I80" s="107">
        <f t="shared" si="19"/>
        <v>4.002602219773092</v>
      </c>
      <c r="J80" s="53">
        <f t="shared" si="21"/>
        <v>35.62423118396219</v>
      </c>
      <c r="K80" s="106">
        <f t="shared" si="22"/>
        <v>1229.7071731591536</v>
      </c>
    </row>
    <row r="81" spans="1:11" ht="12.75">
      <c r="A81" s="28">
        <f t="shared" si="17"/>
        <v>61023.623999999996</v>
      </c>
      <c r="B81" s="104">
        <v>18600</v>
      </c>
      <c r="C81" s="53">
        <f t="shared" si="18"/>
        <v>9.74995147286477</v>
      </c>
      <c r="D81" s="103">
        <f t="shared" si="20"/>
        <v>6878.806927529383</v>
      </c>
      <c r="E81" s="105">
        <f t="shared" si="15"/>
        <v>0.06788854604026037</v>
      </c>
      <c r="F81" s="31">
        <f t="shared" si="14"/>
        <v>216.66</v>
      </c>
      <c r="G81" s="106">
        <f t="shared" si="11"/>
        <v>389.988</v>
      </c>
      <c r="H81" s="53">
        <f t="shared" si="16"/>
        <v>0.11062479640267757</v>
      </c>
      <c r="I81" s="107">
        <f t="shared" si="19"/>
        <v>3.8186397613230776</v>
      </c>
      <c r="J81" s="53">
        <f t="shared" si="21"/>
        <v>33.98683913071144</v>
      </c>
      <c r="K81" s="106">
        <f t="shared" si="22"/>
        <v>1173.1862971644255</v>
      </c>
    </row>
    <row r="82" spans="1:11" ht="12.75">
      <c r="A82" s="28">
        <f t="shared" si="17"/>
        <v>62007.876</v>
      </c>
      <c r="B82" s="104">
        <v>18900</v>
      </c>
      <c r="C82" s="53">
        <f t="shared" si="18"/>
        <v>9.749035418201798</v>
      </c>
      <c r="D82" s="103">
        <f t="shared" si="20"/>
        <v>6562.681067649037</v>
      </c>
      <c r="E82" s="105">
        <f t="shared" si="15"/>
        <v>0.06476862637699518</v>
      </c>
      <c r="F82" s="31">
        <f t="shared" si="14"/>
        <v>216.66</v>
      </c>
      <c r="G82" s="106">
        <f t="shared" si="11"/>
        <v>389.988</v>
      </c>
      <c r="H82" s="53">
        <f t="shared" si="16"/>
        <v>0.1055408684402678</v>
      </c>
      <c r="I82" s="107">
        <f t="shared" si="19"/>
        <v>3.643148460165842</v>
      </c>
      <c r="J82" s="53">
        <f t="shared" si="21"/>
        <v>32.424849726441806</v>
      </c>
      <c r="K82" s="106">
        <f t="shared" si="22"/>
        <v>1119.268233223338</v>
      </c>
    </row>
    <row r="83" spans="1:11" ht="12.75">
      <c r="A83" s="28">
        <f t="shared" si="17"/>
        <v>62992.128</v>
      </c>
      <c r="B83" s="104">
        <v>19200</v>
      </c>
      <c r="C83" s="53">
        <f t="shared" si="18"/>
        <v>9.748119492634345</v>
      </c>
      <c r="D83" s="103">
        <f t="shared" si="20"/>
        <v>6261.1109292839</v>
      </c>
      <c r="E83" s="105">
        <f t="shared" si="15"/>
        <v>0.061792360516001975</v>
      </c>
      <c r="F83" s="31">
        <f t="shared" si="14"/>
        <v>216.66</v>
      </c>
      <c r="G83" s="106">
        <f t="shared" si="11"/>
        <v>389.988</v>
      </c>
      <c r="H83" s="53">
        <f t="shared" si="16"/>
        <v>0.10069102521756339</v>
      </c>
      <c r="I83" s="107">
        <f t="shared" si="19"/>
        <v>3.475737492926728</v>
      </c>
      <c r="J83" s="53">
        <f t="shared" si="21"/>
        <v>30.934784048674675</v>
      </c>
      <c r="K83" s="106">
        <f t="shared" si="22"/>
        <v>1067.8328929638856</v>
      </c>
    </row>
    <row r="84" spans="1:11" ht="12.75">
      <c r="A84" s="28">
        <f t="shared" si="17"/>
        <v>63976.38</v>
      </c>
      <c r="B84" s="104">
        <v>19500</v>
      </c>
      <c r="C84" s="53">
        <f t="shared" si="18"/>
        <v>9.747203696138161</v>
      </c>
      <c r="D84" s="103">
        <f t="shared" si="20"/>
        <v>5973.4250345115715</v>
      </c>
      <c r="E84" s="105">
        <f t="shared" si="15"/>
        <v>0.05895312148543372</v>
      </c>
      <c r="F84" s="31">
        <f t="shared" si="14"/>
        <v>216.66</v>
      </c>
      <c r="G84" s="106">
        <f t="shared" si="11"/>
        <v>389.988</v>
      </c>
      <c r="H84" s="53">
        <f t="shared" si="16"/>
        <v>0.09606446804385574</v>
      </c>
      <c r="I84" s="107">
        <f t="shared" si="19"/>
        <v>3.3160341013178014</v>
      </c>
      <c r="J84" s="53">
        <f t="shared" si="21"/>
        <v>29.513323989212868</v>
      </c>
      <c r="K84" s="106">
        <f t="shared" si="22"/>
        <v>1018.7657391366795</v>
      </c>
    </row>
    <row r="85" spans="1:11" ht="12.75">
      <c r="A85" s="28">
        <f t="shared" si="17"/>
        <v>64960.632</v>
      </c>
      <c r="B85" s="104">
        <v>19800</v>
      </c>
      <c r="C85" s="53">
        <f t="shared" si="18"/>
        <v>9.746288028688994</v>
      </c>
      <c r="D85" s="103">
        <f t="shared" si="20"/>
        <v>5698.982940392933</v>
      </c>
      <c r="E85" s="105">
        <f t="shared" si="15"/>
        <v>0.05624458860491422</v>
      </c>
      <c r="F85" s="31">
        <f t="shared" si="14"/>
        <v>216.66</v>
      </c>
      <c r="G85" s="106">
        <f t="shared" si="11"/>
        <v>389.988</v>
      </c>
      <c r="H85" s="53">
        <f t="shared" si="16"/>
        <v>0.09165089733224062</v>
      </c>
      <c r="I85" s="107">
        <f t="shared" si="19"/>
        <v>3.1636827555360116</v>
      </c>
      <c r="J85" s="53">
        <f t="shared" si="21"/>
        <v>28.15730480641445</v>
      </c>
      <c r="K85" s="106">
        <f t="shared" si="22"/>
        <v>971.9575285280719</v>
      </c>
    </row>
    <row r="86" spans="1:11" ht="12.75">
      <c r="A86" s="28">
        <f t="shared" si="17"/>
        <v>65944.884</v>
      </c>
      <c r="B86" s="104">
        <v>20100</v>
      </c>
      <c r="C86" s="53">
        <f t="shared" si="18"/>
        <v>9.7453724902626</v>
      </c>
      <c r="D86" s="103">
        <f t="shared" si="20"/>
        <v>5437.173801860274</v>
      </c>
      <c r="E86" s="105">
        <f t="shared" si="15"/>
        <v>0.05366073330234664</v>
      </c>
      <c r="F86" s="31">
        <f t="shared" si="14"/>
        <v>216.66</v>
      </c>
      <c r="G86" s="106">
        <f t="shared" si="11"/>
        <v>389.988</v>
      </c>
      <c r="H86" s="53">
        <f t="shared" si="16"/>
        <v>0.08744048948802188</v>
      </c>
      <c r="I86" s="107">
        <f t="shared" si="19"/>
        <v>3.018344356477669</v>
      </c>
      <c r="J86" s="53">
        <f t="shared" si="21"/>
        <v>26.863708023039372</v>
      </c>
      <c r="K86" s="106">
        <f t="shared" si="22"/>
        <v>927.3040668020521</v>
      </c>
    </row>
    <row r="87" spans="1:11" ht="12.75">
      <c r="A87" s="28">
        <f t="shared" si="17"/>
        <v>66929.136</v>
      </c>
      <c r="B87" s="104">
        <v>20400</v>
      </c>
      <c r="C87" s="53">
        <f t="shared" si="18"/>
        <v>9.74445708083474</v>
      </c>
      <c r="D87" s="103">
        <f t="shared" si="20"/>
        <v>5187.415001277859</v>
      </c>
      <c r="E87" s="105">
        <f t="shared" si="15"/>
        <v>0.051195805588727945</v>
      </c>
      <c r="F87" s="31">
        <f t="shared" si="14"/>
        <v>216.66</v>
      </c>
      <c r="G87" s="106">
        <f t="shared" si="11"/>
        <v>389.988</v>
      </c>
      <c r="H87" s="53">
        <f t="shared" si="16"/>
        <v>0.08342387486933973</v>
      </c>
      <c r="I87" s="107">
        <f t="shared" si="19"/>
        <v>2.8796954749648807</v>
      </c>
      <c r="J87" s="53">
        <f t="shared" si="21"/>
        <v>25.629654653604245</v>
      </c>
      <c r="K87" s="106">
        <f t="shared" si="22"/>
        <v>884.7059747163823</v>
      </c>
    </row>
    <row r="88" spans="1:11" ht="12.75">
      <c r="A88" s="28">
        <f t="shared" si="17"/>
        <v>67913.388</v>
      </c>
      <c r="B88" s="104">
        <v>20700</v>
      </c>
      <c r="C88" s="53">
        <f t="shared" si="18"/>
        <v>9.743541800381179</v>
      </c>
      <c r="D88" s="103">
        <f t="shared" si="20"/>
        <v>4949.1508415760045</v>
      </c>
      <c r="E88" s="105">
        <f t="shared" si="15"/>
        <v>0.048844321160384944</v>
      </c>
      <c r="F88" s="31">
        <f t="shared" si="14"/>
        <v>216.66</v>
      </c>
      <c r="G88" s="106">
        <f t="shared" si="11"/>
        <v>389.988</v>
      </c>
      <c r="H88" s="53">
        <f t="shared" si="16"/>
        <v>0.0795921167701864</v>
      </c>
      <c r="I88" s="107">
        <f t="shared" si="19"/>
        <v>2.7474276262636064</v>
      </c>
      <c r="J88" s="53">
        <f t="shared" si="21"/>
        <v>24.452398745928917</v>
      </c>
      <c r="K88" s="106">
        <f t="shared" si="22"/>
        <v>844.068465184273</v>
      </c>
    </row>
    <row r="89" spans="1:11" ht="12.75">
      <c r="A89" s="26">
        <f t="shared" si="17"/>
        <v>68897.64</v>
      </c>
      <c r="B89" s="109">
        <v>21000</v>
      </c>
      <c r="C89" s="34">
        <f t="shared" si="18"/>
        <v>9.74262664887769</v>
      </c>
      <c r="D89" s="108">
        <f t="shared" si="20"/>
        <v>4721.851300003976</v>
      </c>
      <c r="E89" s="111">
        <f t="shared" si="15"/>
        <v>0.046601049099471756</v>
      </c>
      <c r="F89" s="29">
        <f t="shared" si="14"/>
        <v>216.66</v>
      </c>
      <c r="G89" s="112">
        <f t="shared" si="11"/>
        <v>389.988</v>
      </c>
      <c r="H89" s="34">
        <f t="shared" si="16"/>
        <v>0.07593669137829236</v>
      </c>
      <c r="I89" s="113">
        <f t="shared" si="19"/>
        <v>2.621246578253119</v>
      </c>
      <c r="J89" s="34">
        <f t="shared" si="21"/>
        <v>23.329321222271812</v>
      </c>
      <c r="K89" s="112">
        <f t="shared" si="22"/>
        <v>805.3011306775088</v>
      </c>
    </row>
    <row r="90" spans="1:11" ht="12.75">
      <c r="A90" s="28">
        <f t="shared" si="17"/>
        <v>69881.89199999999</v>
      </c>
      <c r="B90" s="104">
        <v>21300</v>
      </c>
      <c r="C90" s="53">
        <f t="shared" si="18"/>
        <v>9.741711626300052</v>
      </c>
      <c r="D90" s="103">
        <f t="shared" si="20"/>
        <v>4505.010839684651</v>
      </c>
      <c r="E90" s="105">
        <f t="shared" si="15"/>
        <v>0.04446100014492624</v>
      </c>
      <c r="F90" s="31">
        <f t="shared" si="14"/>
        <v>216.66</v>
      </c>
      <c r="G90" s="106">
        <f t="shared" si="11"/>
        <v>389.988</v>
      </c>
      <c r="H90" s="53">
        <f t="shared" si="16"/>
        <v>0.0724494686625788</v>
      </c>
      <c r="I90" s="107">
        <f t="shared" si="19"/>
        <v>2.500871691683018</v>
      </c>
      <c r="J90" s="53">
        <f t="shared" si="21"/>
        <v>22.257924006130672</v>
      </c>
      <c r="K90" s="106">
        <f t="shared" si="22"/>
        <v>768.3177404904205</v>
      </c>
    </row>
    <row r="91" spans="1:11" ht="12.75">
      <c r="A91" s="28">
        <f t="shared" si="17"/>
        <v>70866.144</v>
      </c>
      <c r="B91" s="104">
        <v>21600</v>
      </c>
      <c r="C91" s="53">
        <f t="shared" si="18"/>
        <v>9.74079673262405</v>
      </c>
      <c r="D91" s="103">
        <f t="shared" si="20"/>
        <v>4298.1472762850335</v>
      </c>
      <c r="E91" s="105">
        <f t="shared" si="15"/>
        <v>0.04241941550737758</v>
      </c>
      <c r="F91" s="31">
        <f t="shared" si="14"/>
        <v>216.66</v>
      </c>
      <c r="G91" s="106">
        <f t="shared" si="11"/>
        <v>389.988</v>
      </c>
      <c r="H91" s="53">
        <f t="shared" si="16"/>
        <v>0.06912269414698206</v>
      </c>
      <c r="I91" s="107">
        <f t="shared" si="19"/>
        <v>2.3860352910267677</v>
      </c>
      <c r="J91" s="53">
        <f t="shared" si="21"/>
        <v>21.23582442143413</v>
      </c>
      <c r="K91" s="106">
        <f t="shared" si="22"/>
        <v>733.0360474064678</v>
      </c>
    </row>
    <row r="92" spans="1:11" ht="12.75">
      <c r="A92" s="28">
        <f t="shared" si="17"/>
        <v>71850.396</v>
      </c>
      <c r="B92" s="104">
        <v>21900</v>
      </c>
      <c r="C92" s="53">
        <f t="shared" si="18"/>
        <v>9.739881967825474</v>
      </c>
      <c r="D92" s="103">
        <f t="shared" si="20"/>
        <v>4100.800697241728</v>
      </c>
      <c r="E92" s="105">
        <f t="shared" si="15"/>
        <v>0.04047175620273109</v>
      </c>
      <c r="F92" s="31">
        <f t="shared" si="14"/>
        <v>216.66</v>
      </c>
      <c r="G92" s="106">
        <f t="shared" si="11"/>
        <v>389.988</v>
      </c>
      <c r="H92" s="53">
        <f t="shared" si="16"/>
        <v>0.06594897152946536</v>
      </c>
      <c r="I92" s="107">
        <f t="shared" si="19"/>
        <v>2.2764820645101285</v>
      </c>
      <c r="J92" s="53">
        <f t="shared" si="21"/>
        <v>20.26074985146711</v>
      </c>
      <c r="K92" s="106">
        <f t="shared" si="22"/>
        <v>699.3776033305344</v>
      </c>
    </row>
    <row r="93" spans="1:11" ht="12.75">
      <c r="A93" s="28">
        <f t="shared" si="17"/>
        <v>72834.648</v>
      </c>
      <c r="B93" s="104">
        <v>22200</v>
      </c>
      <c r="C93" s="53">
        <f t="shared" si="18"/>
        <v>9.738967331880115</v>
      </c>
      <c r="D93" s="103">
        <f t="shared" si="20"/>
        <v>3912.5324310997257</v>
      </c>
      <c r="E93" s="105">
        <f t="shared" si="15"/>
        <v>0.038613692880332846</v>
      </c>
      <c r="F93" s="31">
        <f t="shared" si="14"/>
        <v>216.66</v>
      </c>
      <c r="G93" s="106">
        <f t="shared" si="11"/>
        <v>389.988</v>
      </c>
      <c r="H93" s="53">
        <f t="shared" si="16"/>
        <v>0.06292124610695166</v>
      </c>
      <c r="I93" s="107">
        <f t="shared" si="19"/>
        <v>2.1719684919590496</v>
      </c>
      <c r="J93" s="53">
        <f t="shared" si="21"/>
        <v>19.33053264546255</v>
      </c>
      <c r="K93" s="106">
        <f t="shared" si="22"/>
        <v>667.2675834703766</v>
      </c>
    </row>
    <row r="94" spans="1:11" ht="12.75">
      <c r="A94" s="28">
        <f t="shared" si="17"/>
        <v>73818.9</v>
      </c>
      <c r="B94" s="104">
        <v>22500</v>
      </c>
      <c r="C94" s="53">
        <f t="shared" si="18"/>
        <v>9.738052824763779</v>
      </c>
      <c r="D94" s="103">
        <f t="shared" si="20"/>
        <v>3732.924064636482</v>
      </c>
      <c r="E94" s="105">
        <f t="shared" si="15"/>
        <v>0.03684109612273853</v>
      </c>
      <c r="F94" s="31">
        <f t="shared" si="14"/>
        <v>216.66</v>
      </c>
      <c r="G94" s="106">
        <f t="shared" si="11"/>
        <v>389.988</v>
      </c>
      <c r="H94" s="53">
        <f t="shared" si="16"/>
        <v>0.06003278896873828</v>
      </c>
      <c r="I94" s="107">
        <f t="shared" si="19"/>
        <v>2.0722622991746613</v>
      </c>
      <c r="J94" s="53">
        <f t="shared" si="21"/>
        <v>18.44310526135349</v>
      </c>
      <c r="K94" s="106">
        <f t="shared" si="22"/>
        <v>636.6346186700567</v>
      </c>
    </row>
    <row r="95" spans="1:11" ht="12.75">
      <c r="A95" s="28">
        <f t="shared" si="17"/>
        <v>74803.152</v>
      </c>
      <c r="B95" s="104">
        <v>22800</v>
      </c>
      <c r="C95" s="53">
        <f t="shared" si="18"/>
        <v>9.737138446452267</v>
      </c>
      <c r="D95" s="103">
        <f t="shared" si="20"/>
        <v>3561.5765055516204</v>
      </c>
      <c r="E95" s="105">
        <f t="shared" si="15"/>
        <v>0.03515002719518007</v>
      </c>
      <c r="F95" s="31">
        <f t="shared" si="14"/>
        <v>216.66</v>
      </c>
      <c r="G95" s="106">
        <f t="shared" si="11"/>
        <v>389.988</v>
      </c>
      <c r="H95" s="53">
        <f t="shared" si="16"/>
        <v>0.05727718192269685</v>
      </c>
      <c r="I95" s="107">
        <f t="shared" si="19"/>
        <v>1.9771419376031654</v>
      </c>
      <c r="J95" s="53">
        <f t="shared" si="21"/>
        <v>17.59649563371527</v>
      </c>
      <c r="K95" s="106">
        <f t="shared" si="22"/>
        <v>607.410635516674</v>
      </c>
    </row>
    <row r="96" spans="1:11" ht="12.75">
      <c r="A96" s="28">
        <f t="shared" si="17"/>
        <v>75787.404</v>
      </c>
      <c r="B96" s="104">
        <v>23100</v>
      </c>
      <c r="C96" s="53">
        <f t="shared" si="18"/>
        <v>9.736224196921395</v>
      </c>
      <c r="D96" s="103">
        <f t="shared" si="20"/>
        <v>3398.1090886058996</v>
      </c>
      <c r="E96" s="105">
        <f t="shared" si="15"/>
        <v>0.03353672922384308</v>
      </c>
      <c r="F96" s="31">
        <f t="shared" si="14"/>
        <v>216.66</v>
      </c>
      <c r="G96" s="106">
        <f t="shared" si="11"/>
        <v>389.988</v>
      </c>
      <c r="H96" s="53">
        <f t="shared" si="16"/>
        <v>0.05464830312022305</v>
      </c>
      <c r="I96" s="107">
        <f t="shared" si="19"/>
        <v>1.886396088125761</v>
      </c>
      <c r="J96" s="53">
        <f t="shared" si="21"/>
        <v>16.788822756437987</v>
      </c>
      <c r="K96" s="106">
        <f t="shared" si="22"/>
        <v>579.530703859339</v>
      </c>
    </row>
    <row r="97" spans="1:11" ht="12.75">
      <c r="A97" s="28">
        <f t="shared" si="17"/>
        <v>76771.656</v>
      </c>
      <c r="B97" s="104">
        <v>23400</v>
      </c>
      <c r="C97" s="53">
        <f t="shared" si="18"/>
        <v>9.735310076146982</v>
      </c>
      <c r="D97" s="103">
        <f t="shared" si="20"/>
        <v>3242.15872319156</v>
      </c>
      <c r="E97" s="105">
        <f t="shared" si="15"/>
        <v>0.03199761878304032</v>
      </c>
      <c r="F97" s="31">
        <f t="shared" si="14"/>
        <v>216.66</v>
      </c>
      <c r="G97" s="106">
        <f t="shared" si="11"/>
        <v>389.988</v>
      </c>
      <c r="H97" s="53">
        <f t="shared" si="16"/>
        <v>0.05214031334748483</v>
      </c>
      <c r="I97" s="107">
        <f t="shared" si="19"/>
        <v>1.7998231878484234</v>
      </c>
      <c r="J97" s="53">
        <f t="shared" si="21"/>
        <v>16.018292470156183</v>
      </c>
      <c r="K97" s="106">
        <f t="shared" si="22"/>
        <v>552.9328913961276</v>
      </c>
    </row>
    <row r="98" spans="1:11" ht="12.75">
      <c r="A98" s="28">
        <f t="shared" si="17"/>
        <v>77755.908</v>
      </c>
      <c r="B98" s="104">
        <v>23700</v>
      </c>
      <c r="C98" s="53">
        <f t="shared" si="18"/>
        <v>9.734396084104848</v>
      </c>
      <c r="D98" s="103">
        <f t="shared" si="20"/>
        <v>3093.379080410054</v>
      </c>
      <c r="E98" s="105">
        <f t="shared" si="15"/>
        <v>0.030529277872292662</v>
      </c>
      <c r="F98" s="31">
        <f t="shared" si="14"/>
        <v>216.66</v>
      </c>
      <c r="G98" s="106">
        <f t="shared" si="11"/>
        <v>389.988</v>
      </c>
      <c r="H98" s="53">
        <f t="shared" si="16"/>
        <v>0.049747642952027375</v>
      </c>
      <c r="I98" s="107">
        <f t="shared" si="19"/>
        <v>1.7172309788234557</v>
      </c>
      <c r="J98" s="53">
        <f t="shared" si="21"/>
        <v>15.283193444926832</v>
      </c>
      <c r="K98" s="106">
        <f t="shared" si="22"/>
        <v>527.5581250007818</v>
      </c>
    </row>
    <row r="99" spans="1:11" ht="12.75">
      <c r="A99" s="26">
        <f t="shared" si="17"/>
        <v>78740.16</v>
      </c>
      <c r="B99" s="109">
        <v>24000</v>
      </c>
      <c r="C99" s="34">
        <f t="shared" si="18"/>
        <v>9.733482220770824</v>
      </c>
      <c r="D99" s="108">
        <f t="shared" si="20"/>
        <v>2951.4398178226834</v>
      </c>
      <c r="E99" s="111">
        <f t="shared" si="15"/>
        <v>0.029128446265212764</v>
      </c>
      <c r="F99" s="29">
        <f t="shared" si="14"/>
        <v>216.66</v>
      </c>
      <c r="G99" s="112">
        <f t="shared" si="11"/>
        <v>389.988</v>
      </c>
      <c r="H99" s="34">
        <f t="shared" si="16"/>
        <v>0.047464979375232724</v>
      </c>
      <c r="I99" s="113">
        <f t="shared" si="19"/>
        <v>1.6384360776844462</v>
      </c>
      <c r="J99" s="34">
        <f t="shared" si="21"/>
        <v>14.581893349089016</v>
      </c>
      <c r="K99" s="112">
        <f t="shared" si="22"/>
        <v>503.35005847618527</v>
      </c>
    </row>
    <row r="100" spans="1:11" ht="12.75">
      <c r="A100" s="28">
        <f t="shared" si="17"/>
        <v>79724.412</v>
      </c>
      <c r="B100" s="104">
        <v>24300</v>
      </c>
      <c r="C100" s="53">
        <f t="shared" si="18"/>
        <v>9.732568486120746</v>
      </c>
      <c r="D100" s="103">
        <f t="shared" si="20"/>
        <v>2816.0258401250057</v>
      </c>
      <c r="E100" s="105">
        <f t="shared" si="15"/>
        <v>0.02779201421292875</v>
      </c>
      <c r="F100" s="31">
        <f t="shared" si="14"/>
        <v>216.66</v>
      </c>
      <c r="G100" s="106">
        <f t="shared" si="11"/>
        <v>389.988</v>
      </c>
      <c r="H100" s="53">
        <f t="shared" si="16"/>
        <v>0.04528725526250455</v>
      </c>
      <c r="I100" s="107">
        <f t="shared" si="19"/>
        <v>1.5632635652236277</v>
      </c>
      <c r="J100" s="53">
        <f t="shared" si="21"/>
        <v>13.912835195660591</v>
      </c>
      <c r="K100" s="106">
        <f t="shared" si="22"/>
        <v>480.25494643621107</v>
      </c>
    </row>
    <row r="101" spans="1:11" ht="12.75">
      <c r="A101" s="28">
        <f t="shared" si="17"/>
        <v>80708.664</v>
      </c>
      <c r="B101" s="104">
        <v>24600</v>
      </c>
      <c r="C101" s="53">
        <f t="shared" si="18"/>
        <v>9.731654880130451</v>
      </c>
      <c r="D101" s="103">
        <f t="shared" si="20"/>
        <v>2686.8365940772333</v>
      </c>
      <c r="E101" s="105">
        <f t="shared" si="15"/>
        <v>0.026517015485588286</v>
      </c>
      <c r="F101" s="114">
        <f t="shared" si="14"/>
        <v>216.66</v>
      </c>
      <c r="G101" s="106">
        <f t="shared" si="11"/>
        <v>389.988</v>
      </c>
      <c r="H101" s="53">
        <f t="shared" si="16"/>
        <v>0.04320963712435698</v>
      </c>
      <c r="I101" s="107">
        <f t="shared" si="19"/>
        <v>1.491546594985802</v>
      </c>
      <c r="J101" s="53">
        <f t="shared" si="21"/>
        <v>13.27453385802923</v>
      </c>
      <c r="K101" s="106">
        <f t="shared" si="22"/>
        <v>458.22152403141445</v>
      </c>
    </row>
    <row r="102" spans="1:12" ht="12.75">
      <c r="A102" s="28">
        <f t="shared" si="17"/>
        <v>81692.916</v>
      </c>
      <c r="B102" s="104">
        <v>24900</v>
      </c>
      <c r="C102" s="53">
        <f t="shared" si="18"/>
        <v>9.73074140277579</v>
      </c>
      <c r="D102" s="103">
        <f t="shared" si="20"/>
        <v>2563.5853961004227</v>
      </c>
      <c r="E102" s="105">
        <f t="shared" si="15"/>
        <v>0.02530062073624893</v>
      </c>
      <c r="F102" s="114">
        <f t="shared" si="14"/>
        <v>216.66</v>
      </c>
      <c r="G102" s="106">
        <f t="shared" si="11"/>
        <v>389.988</v>
      </c>
      <c r="H102" s="53">
        <f aca="true" t="shared" si="23" ref="H102:H109">D102/($H$2*F102)</f>
        <v>0.041227514522833714</v>
      </c>
      <c r="I102" s="107">
        <f aca="true" t="shared" si="24" ref="I102:I109">D102/($H$1*F102)</f>
        <v>1.4231260199960643</v>
      </c>
      <c r="J102" s="53">
        <f aca="true" t="shared" si="25" ref="J102:J109">0.5*(H101+H102)*(B102-B101)</f>
        <v>12.665572747078604</v>
      </c>
      <c r="K102" s="106">
        <f aca="true" t="shared" si="26" ref="K102:K109">0.5*(I101+I102)*(B102-B101)</f>
        <v>437.2008922472799</v>
      </c>
      <c r="L102" s="77"/>
    </row>
    <row r="103" spans="1:12" ht="12.75">
      <c r="A103" s="28">
        <f t="shared" si="17"/>
        <v>82677.168</v>
      </c>
      <c r="B103" s="104">
        <v>25200</v>
      </c>
      <c r="C103" s="53">
        <f t="shared" si="18"/>
        <v>9.729828054032614</v>
      </c>
      <c r="D103" s="103">
        <f t="shared" si="20"/>
        <v>2446.2285869161906</v>
      </c>
      <c r="E103" s="105">
        <f t="shared" si="15"/>
        <v>0.024142399081334226</v>
      </c>
      <c r="F103" s="115">
        <f>F102+0.8911</f>
        <v>217.5511</v>
      </c>
      <c r="G103" s="116">
        <f t="shared" si="11"/>
        <v>391.59198</v>
      </c>
      <c r="H103" s="53">
        <f t="shared" si="23"/>
        <v>0.03917904599753782</v>
      </c>
      <c r="I103" s="107">
        <f t="shared" si="24"/>
        <v>1.352415260610437</v>
      </c>
      <c r="J103" s="53">
        <f t="shared" si="25"/>
        <v>12.06098407805573</v>
      </c>
      <c r="K103" s="106">
        <f t="shared" si="26"/>
        <v>416.33119209097515</v>
      </c>
      <c r="L103" s="77"/>
    </row>
    <row r="104" spans="1:12" ht="12.75">
      <c r="A104" s="28">
        <f t="shared" si="17"/>
        <v>83661.42</v>
      </c>
      <c r="B104" s="104">
        <v>25500</v>
      </c>
      <c r="C104" s="53">
        <f t="shared" si="18"/>
        <v>9.728914833876777</v>
      </c>
      <c r="D104" s="103">
        <f t="shared" si="20"/>
        <v>2334.7017808938085</v>
      </c>
      <c r="E104" s="105">
        <f t="shared" si="15"/>
        <v>0.023041715084074103</v>
      </c>
      <c r="F104" s="114">
        <f aca="true" t="shared" si="27" ref="F104:F167">F103+0.8911</f>
        <v>218.44219999999999</v>
      </c>
      <c r="G104" s="106">
        <f t="shared" si="11"/>
        <v>393.19595999999996</v>
      </c>
      <c r="H104" s="53">
        <f t="shared" si="23"/>
        <v>0.03724028329132292</v>
      </c>
      <c r="I104" s="107">
        <f t="shared" si="24"/>
        <v>1.2854914189540527</v>
      </c>
      <c r="J104" s="53">
        <f t="shared" si="25"/>
        <v>11.462899393329112</v>
      </c>
      <c r="K104" s="106">
        <f t="shared" si="26"/>
        <v>395.68600193467347</v>
      </c>
      <c r="L104" s="77"/>
    </row>
    <row r="105" spans="1:12" ht="12.75">
      <c r="A105" s="28">
        <f t="shared" si="17"/>
        <v>84645.672</v>
      </c>
      <c r="B105" s="104">
        <v>25800</v>
      </c>
      <c r="C105" s="53">
        <f t="shared" si="18"/>
        <v>9.728001742284144</v>
      </c>
      <c r="D105" s="103">
        <f t="shared" si="20"/>
        <v>2228.6928896737254</v>
      </c>
      <c r="E105" s="105">
        <f t="shared" si="15"/>
        <v>0.021995488671835435</v>
      </c>
      <c r="F105" s="114">
        <f t="shared" si="27"/>
        <v>219.33329999999998</v>
      </c>
      <c r="G105" s="106">
        <f t="shared" si="11"/>
        <v>394.79994</v>
      </c>
      <c r="H105" s="53">
        <f t="shared" si="23"/>
        <v>0.035404931452838344</v>
      </c>
      <c r="I105" s="107">
        <f t="shared" si="24"/>
        <v>1.2221372006019273</v>
      </c>
      <c r="J105" s="53">
        <f t="shared" si="25"/>
        <v>10.896782211624192</v>
      </c>
      <c r="K105" s="106">
        <f t="shared" si="26"/>
        <v>376.144292933397</v>
      </c>
      <c r="L105" s="77"/>
    </row>
    <row r="106" spans="1:12" ht="12.75">
      <c r="A106" s="28">
        <f t="shared" si="17"/>
        <v>85629.924</v>
      </c>
      <c r="B106" s="104">
        <v>26100</v>
      </c>
      <c r="C106" s="53">
        <f t="shared" si="18"/>
        <v>9.727088779230588</v>
      </c>
      <c r="D106" s="103">
        <f t="shared" si="20"/>
        <v>2127.9077211988774</v>
      </c>
      <c r="E106" s="105">
        <f t="shared" si="15"/>
        <v>0.021000816394758228</v>
      </c>
      <c r="F106" s="114">
        <f t="shared" si="27"/>
        <v>220.22439999999997</v>
      </c>
      <c r="G106" s="106">
        <f t="shared" si="11"/>
        <v>396.40391999999997</v>
      </c>
      <c r="H106" s="53">
        <f t="shared" si="23"/>
        <v>0.03366708056608483</v>
      </c>
      <c r="I106" s="107">
        <f t="shared" si="24"/>
        <v>1.1621486021031653</v>
      </c>
      <c r="J106" s="53">
        <f t="shared" si="25"/>
        <v>10.360801802838475</v>
      </c>
      <c r="K106" s="106">
        <f t="shared" si="26"/>
        <v>357.6428704057639</v>
      </c>
      <c r="L106" s="77"/>
    </row>
    <row r="107" spans="1:12" ht="12.75">
      <c r="A107" s="28">
        <f t="shared" si="17"/>
        <v>86614.17599999999</v>
      </c>
      <c r="B107" s="104">
        <v>26400</v>
      </c>
      <c r="C107" s="53">
        <f t="shared" si="18"/>
        <v>9.726175944691978</v>
      </c>
      <c r="D107" s="103">
        <f t="shared" si="20"/>
        <v>2032.0688859419442</v>
      </c>
      <c r="E107" s="105">
        <f t="shared" si="15"/>
        <v>0.020054960631057925</v>
      </c>
      <c r="F107" s="114">
        <f t="shared" si="27"/>
        <v>221.11549999999997</v>
      </c>
      <c r="G107" s="106">
        <f t="shared" si="11"/>
        <v>398.00789999999995</v>
      </c>
      <c r="H107" s="53">
        <f t="shared" si="23"/>
        <v>0.032021180756328434</v>
      </c>
      <c r="I107" s="107">
        <f t="shared" si="24"/>
        <v>1.1053340482140723</v>
      </c>
      <c r="J107" s="53">
        <f t="shared" si="25"/>
        <v>9.853239198361988</v>
      </c>
      <c r="K107" s="106">
        <f t="shared" si="26"/>
        <v>340.12239754758565</v>
      </c>
      <c r="L107" s="77"/>
    </row>
    <row r="108" spans="1:12" ht="12.75">
      <c r="A108" s="28">
        <f t="shared" si="17"/>
        <v>87598.428</v>
      </c>
      <c r="B108" s="104">
        <v>26700</v>
      </c>
      <c r="C108" s="53">
        <f t="shared" si="18"/>
        <v>9.725263238644198</v>
      </c>
      <c r="D108" s="103">
        <f t="shared" si="20"/>
        <v>1940.9147740683652</v>
      </c>
      <c r="E108" s="105">
        <f t="shared" si="15"/>
        <v>0.01915533949240923</v>
      </c>
      <c r="F108" s="114">
        <f t="shared" si="27"/>
        <v>222.00659999999996</v>
      </c>
      <c r="G108" s="106">
        <f aca="true" t="shared" si="28" ref="G108:G171">1.8*F108</f>
        <v>399.6118799999999</v>
      </c>
      <c r="H108" s="53">
        <f t="shared" si="23"/>
        <v>0.03046201891126195</v>
      </c>
      <c r="I108" s="107">
        <f t="shared" si="24"/>
        <v>1.0515135883396294</v>
      </c>
      <c r="J108" s="53">
        <f t="shared" si="25"/>
        <v>9.372479950138557</v>
      </c>
      <c r="K108" s="106">
        <f t="shared" si="26"/>
        <v>323.5271454830553</v>
      </c>
      <c r="L108" s="77"/>
    </row>
    <row r="109" spans="1:12" ht="12.75">
      <c r="A109" s="28">
        <f t="shared" si="17"/>
        <v>88582.68</v>
      </c>
      <c r="B109" s="104">
        <v>27000</v>
      </c>
      <c r="C109" s="53">
        <f t="shared" si="18"/>
        <v>9.72435066106313</v>
      </c>
      <c r="D109" s="103">
        <f t="shared" si="20"/>
        <v>1854.1985986720285</v>
      </c>
      <c r="E109" s="105">
        <f t="shared" si="15"/>
        <v>0.018299517381416518</v>
      </c>
      <c r="F109" s="114">
        <f t="shared" si="27"/>
        <v>222.89769999999996</v>
      </c>
      <c r="G109" s="106">
        <f t="shared" si="28"/>
        <v>401.2158599999999</v>
      </c>
      <c r="H109" s="53">
        <f t="shared" si="23"/>
        <v>0.02898469699339424</v>
      </c>
      <c r="I109" s="107">
        <f t="shared" si="24"/>
        <v>1.0005181479023064</v>
      </c>
      <c r="J109" s="53">
        <f t="shared" si="25"/>
        <v>8.917007385698428</v>
      </c>
      <c r="K109" s="106">
        <f t="shared" si="26"/>
        <v>307.8047604362904</v>
      </c>
      <c r="L109" s="77"/>
    </row>
    <row r="110" spans="1:12" ht="12.75">
      <c r="A110" s="28">
        <f t="shared" si="17"/>
        <v>89566.932</v>
      </c>
      <c r="B110" s="104">
        <v>27300</v>
      </c>
      <c r="C110" s="53">
        <f t="shared" si="18"/>
        <v>9.723438211924671</v>
      </c>
      <c r="D110" s="103">
        <f t="shared" si="20"/>
        <v>1771.6875005717739</v>
      </c>
      <c r="E110" s="105">
        <f aca="true" t="shared" si="29" ref="E110:E171">D110/$H$3</f>
        <v>0.01748519615664223</v>
      </c>
      <c r="F110" s="114">
        <f t="shared" si="27"/>
        <v>223.78879999999995</v>
      </c>
      <c r="G110" s="106">
        <f t="shared" si="28"/>
        <v>402.81983999999994</v>
      </c>
      <c r="H110" s="53">
        <f aca="true" t="shared" si="30" ref="H110:H119">D110/($H$2*F110)</f>
        <v>0.02758461182906648</v>
      </c>
      <c r="I110" s="107">
        <f aca="true" t="shared" si="31" ref="I110:I119">D110/($H$1*F110)</f>
        <v>0.9521888306823282</v>
      </c>
      <c r="J110" s="53">
        <f aca="true" t="shared" si="32" ref="J110:J119">0.5*(H109+H110)*(B110-B109)</f>
        <v>8.485396323369109</v>
      </c>
      <c r="K110" s="106">
        <f aca="true" t="shared" si="33" ref="K110:K119">0.5*(I109+I110)*(B110-B109)</f>
        <v>292.90604678769523</v>
      </c>
      <c r="L110" s="77"/>
    </row>
    <row r="111" spans="1:12" ht="12.75">
      <c r="A111" s="28">
        <f t="shared" si="17"/>
        <v>90551.184</v>
      </c>
      <c r="B111" s="104">
        <v>27600</v>
      </c>
      <c r="C111" s="53">
        <f t="shared" si="18"/>
        <v>9.722525891204713</v>
      </c>
      <c r="D111" s="103">
        <f t="shared" si="20"/>
        <v>1693.1617104814445</v>
      </c>
      <c r="E111" s="105">
        <f t="shared" si="29"/>
        <v>0.01671020686386819</v>
      </c>
      <c r="F111" s="114">
        <f t="shared" si="27"/>
        <v>224.67989999999995</v>
      </c>
      <c r="G111" s="106">
        <f t="shared" si="28"/>
        <v>404.4238199999999</v>
      </c>
      <c r="H111" s="53">
        <f t="shared" si="30"/>
        <v>0.026257436268164677</v>
      </c>
      <c r="I111" s="107">
        <f t="shared" si="31"/>
        <v>0.9063762684727834</v>
      </c>
      <c r="J111" s="53">
        <f t="shared" si="32"/>
        <v>8.076307214584673</v>
      </c>
      <c r="K111" s="106">
        <f t="shared" si="33"/>
        <v>278.78476487326674</v>
      </c>
      <c r="L111" s="77"/>
    </row>
    <row r="112" spans="1:12" ht="12.75">
      <c r="A112" s="28">
        <f t="shared" si="17"/>
        <v>91535.436</v>
      </c>
      <c r="B112" s="104">
        <v>27900</v>
      </c>
      <c r="C112" s="53">
        <f t="shared" si="18"/>
        <v>9.721613698879162</v>
      </c>
      <c r="D112" s="103">
        <f t="shared" si="20"/>
        <v>1618.4137646662894</v>
      </c>
      <c r="E112" s="105">
        <f t="shared" si="29"/>
        <v>0.015972501995226148</v>
      </c>
      <c r="F112" s="114">
        <f t="shared" si="27"/>
        <v>225.57099999999994</v>
      </c>
      <c r="G112" s="106">
        <f t="shared" si="28"/>
        <v>406.0277999999999</v>
      </c>
      <c r="H112" s="53">
        <f t="shared" si="30"/>
        <v>0.024999101616580244</v>
      </c>
      <c r="I112" s="107">
        <f t="shared" si="31"/>
        <v>0.8629400146685267</v>
      </c>
      <c r="J112" s="53">
        <f t="shared" si="32"/>
        <v>7.688480682711738</v>
      </c>
      <c r="K112" s="106">
        <f t="shared" si="33"/>
        <v>265.3974424711965</v>
      </c>
      <c r="L112" s="77"/>
    </row>
    <row r="113" spans="1:12" ht="12.75">
      <c r="A113" s="28">
        <f t="shared" si="17"/>
        <v>92519.688</v>
      </c>
      <c r="B113" s="104">
        <v>28200</v>
      </c>
      <c r="C113" s="53">
        <f t="shared" si="18"/>
        <v>9.720701634923927</v>
      </c>
      <c r="D113" s="103">
        <f t="shared" si="20"/>
        <v>1547.2477704759858</v>
      </c>
      <c r="E113" s="105">
        <f t="shared" si="29"/>
        <v>0.015270148240572275</v>
      </c>
      <c r="F113" s="114">
        <f t="shared" si="27"/>
        <v>226.46209999999994</v>
      </c>
      <c r="G113" s="106">
        <f t="shared" si="28"/>
        <v>407.6317799999999</v>
      </c>
      <c r="H113" s="53">
        <f t="shared" si="30"/>
        <v>0.023805781250823176</v>
      </c>
      <c r="I113" s="107">
        <f t="shared" si="31"/>
        <v>0.8217479786616133</v>
      </c>
      <c r="J113" s="53">
        <f t="shared" si="32"/>
        <v>7.320732430110513</v>
      </c>
      <c r="K113" s="106">
        <f t="shared" si="33"/>
        <v>252.703198999521</v>
      </c>
      <c r="L113" s="77"/>
    </row>
    <row r="114" spans="1:12" ht="12.75">
      <c r="A114" s="28">
        <f t="shared" si="17"/>
        <v>93503.94</v>
      </c>
      <c r="B114" s="104">
        <v>28500</v>
      </c>
      <c r="C114" s="53">
        <f t="shared" si="18"/>
        <v>9.71978969931492</v>
      </c>
      <c r="D114" s="103">
        <f t="shared" si="20"/>
        <v>1479.4787184012348</v>
      </c>
      <c r="E114" s="105">
        <f t="shared" si="29"/>
        <v>0.014601319698013667</v>
      </c>
      <c r="F114" s="114">
        <f t="shared" si="27"/>
        <v>227.35319999999993</v>
      </c>
      <c r="G114" s="106">
        <f t="shared" si="28"/>
        <v>409.23575999999986</v>
      </c>
      <c r="H114" s="53">
        <f t="shared" si="30"/>
        <v>0.02267387533096649</v>
      </c>
      <c r="I114" s="107">
        <f t="shared" si="31"/>
        <v>0.7826758981498602</v>
      </c>
      <c r="J114" s="53">
        <f t="shared" si="32"/>
        <v>6.97194848726845</v>
      </c>
      <c r="K114" s="106">
        <f t="shared" si="33"/>
        <v>240.663581521721</v>
      </c>
      <c r="L114" s="77"/>
    </row>
    <row r="115" spans="1:12" ht="12.75">
      <c r="A115" s="28">
        <f t="shared" si="17"/>
        <v>94488.192</v>
      </c>
      <c r="B115" s="104">
        <v>28800</v>
      </c>
      <c r="C115" s="53">
        <f t="shared" si="18"/>
        <v>9.718877892028061</v>
      </c>
      <c r="D115" s="103">
        <f t="shared" si="20"/>
        <v>1414.931837538373</v>
      </c>
      <c r="E115" s="105">
        <f t="shared" si="29"/>
        <v>0.013964291512838617</v>
      </c>
      <c r="F115" s="114">
        <f t="shared" si="27"/>
        <v>228.24429999999992</v>
      </c>
      <c r="G115" s="106">
        <f t="shared" si="28"/>
        <v>410.8397399999999</v>
      </c>
      <c r="H115" s="53">
        <f t="shared" si="30"/>
        <v>0.02159999653434447</v>
      </c>
      <c r="I115" s="107">
        <f t="shared" si="31"/>
        <v>0.7456068466806423</v>
      </c>
      <c r="J115" s="53">
        <f t="shared" si="32"/>
        <v>6.641080779796644</v>
      </c>
      <c r="K115" s="106">
        <f t="shared" si="33"/>
        <v>229.2424117245754</v>
      </c>
      <c r="L115" s="77"/>
    </row>
    <row r="116" spans="1:11" ht="12.75">
      <c r="A116" s="28">
        <f t="shared" si="17"/>
        <v>95472.444</v>
      </c>
      <c r="B116" s="104">
        <v>29100</v>
      </c>
      <c r="C116" s="53">
        <f t="shared" si="18"/>
        <v>9.717966213039277</v>
      </c>
      <c r="D116" s="103">
        <f t="shared" si="20"/>
        <v>1353.4419915662788</v>
      </c>
      <c r="E116" s="105">
        <f t="shared" si="29"/>
        <v>0.013357433916272182</v>
      </c>
      <c r="F116" s="114">
        <f t="shared" si="27"/>
        <v>229.13539999999992</v>
      </c>
      <c r="G116" s="106">
        <f t="shared" si="28"/>
        <v>412.44371999999987</v>
      </c>
      <c r="H116" s="53">
        <f t="shared" si="30"/>
        <v>0.02058095673818336</v>
      </c>
      <c r="I116" s="107">
        <f t="shared" si="31"/>
        <v>0.7104307739507384</v>
      </c>
      <c r="J116" s="53">
        <f t="shared" si="32"/>
        <v>6.327142990879174</v>
      </c>
      <c r="K116" s="106">
        <f t="shared" si="33"/>
        <v>218.4056430947071</v>
      </c>
    </row>
    <row r="117" spans="1:11" ht="12.75">
      <c r="A117" s="28">
        <f t="shared" si="17"/>
        <v>96456.696</v>
      </c>
      <c r="B117" s="104">
        <v>29400</v>
      </c>
      <c r="C117" s="53">
        <f t="shared" si="18"/>
        <v>9.7170546623245</v>
      </c>
      <c r="D117" s="103">
        <f t="shared" si="20"/>
        <v>1294.853112543389</v>
      </c>
      <c r="E117" s="105">
        <f t="shared" si="29"/>
        <v>0.012779206637487184</v>
      </c>
      <c r="F117" s="114">
        <f t="shared" si="27"/>
        <v>230.0264999999999</v>
      </c>
      <c r="G117" s="106">
        <f t="shared" si="28"/>
        <v>414.04769999999985</v>
      </c>
      <c r="H117" s="53">
        <f t="shared" si="30"/>
        <v>0.019613754584652265</v>
      </c>
      <c r="I117" s="107">
        <f t="shared" si="31"/>
        <v>0.6770440765663014</v>
      </c>
      <c r="J117" s="53">
        <f t="shared" si="32"/>
        <v>6.0292066984253445</v>
      </c>
      <c r="K117" s="106">
        <f t="shared" si="33"/>
        <v>208.12122757755597</v>
      </c>
    </row>
    <row r="118" spans="1:11" ht="12.75">
      <c r="A118" s="28">
        <f t="shared" si="17"/>
        <v>97440.948</v>
      </c>
      <c r="B118" s="104">
        <v>29700</v>
      </c>
      <c r="C118" s="53">
        <f t="shared" si="18"/>
        <v>9.716143239859665</v>
      </c>
      <c r="D118" s="103">
        <f t="shared" si="20"/>
        <v>1239.017670021141</v>
      </c>
      <c r="E118" s="105">
        <f t="shared" si="29"/>
        <v>0.012228153664161273</v>
      </c>
      <c r="F118" s="114">
        <f t="shared" si="27"/>
        <v>230.9175999999999</v>
      </c>
      <c r="G118" s="106">
        <f t="shared" si="28"/>
        <v>415.6516799999998</v>
      </c>
      <c r="H118" s="53">
        <f t="shared" si="30"/>
        <v>0.01869556386671965</v>
      </c>
      <c r="I118" s="107">
        <f t="shared" si="31"/>
        <v>0.6453491971360836</v>
      </c>
      <c r="J118" s="53">
        <f t="shared" si="32"/>
        <v>5.746397767705787</v>
      </c>
      <c r="K118" s="106">
        <f t="shared" si="33"/>
        <v>198.35899105535776</v>
      </c>
    </row>
    <row r="119" spans="1:11" s="12" customFormat="1" ht="12.75">
      <c r="A119" s="26">
        <f t="shared" si="17"/>
        <v>98425.2</v>
      </c>
      <c r="B119" s="109">
        <v>30000</v>
      </c>
      <c r="C119" s="110">
        <f t="shared" si="18"/>
        <v>9.715231945620712</v>
      </c>
      <c r="D119" s="108">
        <f t="shared" si="20"/>
        <v>1185.7961731448095</v>
      </c>
      <c r="E119" s="111">
        <f t="shared" si="29"/>
        <v>0.011702898328594221</v>
      </c>
      <c r="F119" s="119">
        <f t="shared" si="27"/>
        <v>231.8086999999999</v>
      </c>
      <c r="G119" s="112">
        <f t="shared" si="28"/>
        <v>417.2556599999998</v>
      </c>
      <c r="H119" s="110">
        <f t="shared" si="30"/>
        <v>0.01782372267772073</v>
      </c>
      <c r="I119" s="113">
        <f t="shared" si="31"/>
        <v>0.6152542497270787</v>
      </c>
      <c r="J119" s="34">
        <f t="shared" si="32"/>
        <v>5.477892981666057</v>
      </c>
      <c r="K119" s="112">
        <f t="shared" si="33"/>
        <v>189.0905170294743</v>
      </c>
    </row>
    <row r="120" spans="1:11" s="12" customFormat="1" ht="12.75">
      <c r="A120" s="28">
        <f t="shared" si="17"/>
        <v>99409.452</v>
      </c>
      <c r="B120" s="104">
        <v>30300</v>
      </c>
      <c r="C120" s="53">
        <f t="shared" si="18"/>
        <v>9.714320779583591</v>
      </c>
      <c r="D120" s="103">
        <f t="shared" si="20"/>
        <v>1135.0567035745394</v>
      </c>
      <c r="E120" s="105">
        <f t="shared" si="29"/>
        <v>0.011202138697996935</v>
      </c>
      <c r="F120" s="114">
        <f t="shared" si="27"/>
        <v>232.6997999999999</v>
      </c>
      <c r="G120" s="106">
        <f t="shared" si="28"/>
        <v>418.85963999999984</v>
      </c>
      <c r="H120" s="120">
        <f aca="true" t="shared" si="34" ref="H120:H143">D120/($H$2*F120)</f>
        <v>0.01699572327171345</v>
      </c>
      <c r="I120" s="107">
        <f aca="true" t="shared" si="35" ref="I120:I143">D120/($H$1*F120)</f>
        <v>0.5866726698557618</v>
      </c>
      <c r="J120" s="53">
        <f aca="true" t="shared" si="36" ref="J120:J143">0.5*(H119+H120)*(B120-B119)</f>
        <v>5.222916892415127</v>
      </c>
      <c r="K120" s="106">
        <f aca="true" t="shared" si="37" ref="K120:K143">0.5*(I119+I120)*(B120-B119)</f>
        <v>180.28903793742606</v>
      </c>
    </row>
    <row r="121" spans="1:11" s="12" customFormat="1" ht="12.75">
      <c r="A121" s="28">
        <f t="shared" si="17"/>
        <v>100393.704</v>
      </c>
      <c r="B121" s="104">
        <v>30600</v>
      </c>
      <c r="C121" s="53">
        <f t="shared" si="18"/>
        <v>9.71340974172426</v>
      </c>
      <c r="D121" s="103">
        <f t="shared" si="20"/>
        <v>1086.6744772094146</v>
      </c>
      <c r="E121" s="105">
        <f t="shared" si="29"/>
        <v>0.010724643249044308</v>
      </c>
      <c r="F121" s="114">
        <f t="shared" si="27"/>
        <v>233.5908999999999</v>
      </c>
      <c r="G121" s="106">
        <f t="shared" si="28"/>
        <v>420.4636199999998</v>
      </c>
      <c r="H121" s="120">
        <f t="shared" si="34"/>
        <v>0.016209202585553906</v>
      </c>
      <c r="I121" s="107">
        <f t="shared" si="35"/>
        <v>0.5595228873211181</v>
      </c>
      <c r="J121" s="53">
        <f t="shared" si="36"/>
        <v>4.9807388785901034</v>
      </c>
      <c r="K121" s="106">
        <f t="shared" si="37"/>
        <v>171.92933357653197</v>
      </c>
    </row>
    <row r="122" spans="1:11" s="12" customFormat="1" ht="12.75">
      <c r="A122" s="28">
        <f t="shared" si="17"/>
        <v>101377.956</v>
      </c>
      <c r="B122" s="104">
        <v>30900</v>
      </c>
      <c r="C122" s="53">
        <f t="shared" si="18"/>
        <v>9.712498832018673</v>
      </c>
      <c r="D122" s="103">
        <f t="shared" si="20"/>
        <v>1040.5314328365143</v>
      </c>
      <c r="E122" s="105">
        <f t="shared" si="29"/>
        <v>0.010269246808157063</v>
      </c>
      <c r="F122" s="114">
        <f t="shared" si="27"/>
        <v>234.48199999999989</v>
      </c>
      <c r="G122" s="106">
        <f t="shared" si="28"/>
        <v>422.0675999999998</v>
      </c>
      <c r="H122" s="120">
        <f t="shared" si="34"/>
        <v>0.015461933377180914</v>
      </c>
      <c r="I122" s="107">
        <f t="shared" si="35"/>
        <v>0.5337280203084954</v>
      </c>
      <c r="J122" s="53">
        <f t="shared" si="36"/>
        <v>4.750670394410223</v>
      </c>
      <c r="K122" s="106">
        <f t="shared" si="37"/>
        <v>163.98763614444204</v>
      </c>
    </row>
    <row r="123" spans="1:11" s="12" customFormat="1" ht="12.75">
      <c r="A123" s="28">
        <f t="shared" si="17"/>
        <v>102362.208</v>
      </c>
      <c r="B123" s="104">
        <v>31200</v>
      </c>
      <c r="C123" s="53">
        <f t="shared" si="18"/>
        <v>9.711588050442796</v>
      </c>
      <c r="D123" s="103">
        <f t="shared" si="20"/>
        <v>996.5158459559533</v>
      </c>
      <c r="E123" s="105">
        <f t="shared" si="29"/>
        <v>0.009834846740251205</v>
      </c>
      <c r="F123" s="114">
        <f t="shared" si="27"/>
        <v>235.37309999999988</v>
      </c>
      <c r="G123" s="106">
        <f t="shared" si="28"/>
        <v>423.6715799999998</v>
      </c>
      <c r="H123" s="120">
        <f t="shared" si="34"/>
        <v>0.014751815937888199</v>
      </c>
      <c r="I123" s="107">
        <f t="shared" si="35"/>
        <v>0.5092155893068464</v>
      </c>
      <c r="J123" s="53">
        <f t="shared" si="36"/>
        <v>4.5320623972603675</v>
      </c>
      <c r="K123" s="106">
        <f t="shared" si="37"/>
        <v>156.4415414423013</v>
      </c>
    </row>
    <row r="124" spans="1:11" s="12" customFormat="1" ht="12.75">
      <c r="A124" s="28">
        <f t="shared" si="17"/>
        <v>103346.46</v>
      </c>
      <c r="B124" s="104">
        <v>31500</v>
      </c>
      <c r="C124" s="53">
        <f t="shared" si="18"/>
        <v>9.710677396972603</v>
      </c>
      <c r="D124" s="103">
        <f t="shared" si="20"/>
        <v>954.5219661526187</v>
      </c>
      <c r="E124" s="105">
        <f t="shared" si="29"/>
        <v>0.009420399369875338</v>
      </c>
      <c r="F124" s="114">
        <f t="shared" si="27"/>
        <v>236.26419999999987</v>
      </c>
      <c r="G124" s="106">
        <f t="shared" si="28"/>
        <v>425.27555999999976</v>
      </c>
      <c r="H124" s="120">
        <f t="shared" si="34"/>
        <v>0.014076870339402144</v>
      </c>
      <c r="I124" s="107">
        <f t="shared" si="35"/>
        <v>0.48591724948683773</v>
      </c>
      <c r="J124" s="53">
        <f t="shared" si="36"/>
        <v>4.324302941593551</v>
      </c>
      <c r="K124" s="106">
        <f t="shared" si="37"/>
        <v>149.26992581905262</v>
      </c>
    </row>
    <row r="125" spans="1:11" s="12" customFormat="1" ht="12.75">
      <c r="A125" s="28">
        <f t="shared" si="17"/>
        <v>104330.712</v>
      </c>
      <c r="B125" s="104">
        <v>31800</v>
      </c>
      <c r="C125" s="53">
        <f t="shared" si="18"/>
        <v>9.709766871584064</v>
      </c>
      <c r="D125" s="103">
        <f t="shared" si="20"/>
        <v>914.4496764964372</v>
      </c>
      <c r="E125" s="105">
        <f t="shared" si="29"/>
        <v>0.00902491661975265</v>
      </c>
      <c r="F125" s="114">
        <f t="shared" si="27"/>
        <v>237.15529999999987</v>
      </c>
      <c r="G125" s="106">
        <f t="shared" si="28"/>
        <v>426.8795399999998</v>
      </c>
      <c r="H125" s="120">
        <f t="shared" si="34"/>
        <v>0.013435229179393406</v>
      </c>
      <c r="I125" s="107">
        <f t="shared" si="35"/>
        <v>0.4637685402843183</v>
      </c>
      <c r="J125" s="53">
        <f t="shared" si="36"/>
        <v>4.126814927819333</v>
      </c>
      <c r="K125" s="106">
        <f t="shared" si="37"/>
        <v>142.45286846567342</v>
      </c>
    </row>
    <row r="126" spans="1:11" s="12" customFormat="1" ht="12.75">
      <c r="A126" s="28">
        <f t="shared" si="17"/>
        <v>105314.96399999999</v>
      </c>
      <c r="B126" s="104">
        <v>32100</v>
      </c>
      <c r="C126" s="53">
        <f t="shared" si="18"/>
        <v>9.708856474253166</v>
      </c>
      <c r="D126" s="103">
        <f t="shared" si="20"/>
        <v>876.204173556153</v>
      </c>
      <c r="E126" s="105">
        <f t="shared" si="29"/>
        <v>0.008647462852762428</v>
      </c>
      <c r="F126" s="114">
        <f t="shared" si="27"/>
        <v>238.04639999999986</v>
      </c>
      <c r="G126" s="106">
        <f t="shared" si="28"/>
        <v>428.48351999999977</v>
      </c>
      <c r="H126" s="120">
        <f t="shared" si="34"/>
        <v>0.012825130791649743</v>
      </c>
      <c r="I126" s="107">
        <f t="shared" si="35"/>
        <v>0.4427086510233545</v>
      </c>
      <c r="J126" s="53">
        <f t="shared" si="36"/>
        <v>3.9390539956564723</v>
      </c>
      <c r="K126" s="106">
        <f t="shared" si="37"/>
        <v>135.9715786961509</v>
      </c>
    </row>
    <row r="127" spans="1:11" s="12" customFormat="1" ht="12.75">
      <c r="A127" s="28">
        <f t="shared" si="17"/>
        <v>106299.216</v>
      </c>
      <c r="B127" s="104">
        <v>32400</v>
      </c>
      <c r="C127" s="53">
        <f t="shared" si="18"/>
        <v>9.707946204955894</v>
      </c>
      <c r="D127" s="103">
        <f t="shared" si="20"/>
        <v>839.6956667073893</v>
      </c>
      <c r="E127" s="105">
        <f t="shared" si="29"/>
        <v>0.008287151904341369</v>
      </c>
      <c r="F127" s="114">
        <f t="shared" si="27"/>
        <v>238.93749999999986</v>
      </c>
      <c r="G127" s="106">
        <f t="shared" si="28"/>
        <v>430.08749999999975</v>
      </c>
      <c r="H127" s="120">
        <f t="shared" si="34"/>
        <v>0.012244912889541876</v>
      </c>
      <c r="I127" s="107">
        <f t="shared" si="35"/>
        <v>0.4226802014960392</v>
      </c>
      <c r="J127" s="53">
        <f t="shared" si="36"/>
        <v>3.7605065521787426</v>
      </c>
      <c r="K127" s="106">
        <f t="shared" si="37"/>
        <v>129.80832787790905</v>
      </c>
    </row>
    <row r="128" spans="1:11" s="12" customFormat="1" ht="12.75">
      <c r="A128" s="28">
        <f t="shared" si="17"/>
        <v>107283.468</v>
      </c>
      <c r="B128" s="104">
        <v>32700</v>
      </c>
      <c r="C128" s="53">
        <f t="shared" si="18"/>
        <v>9.707036063668244</v>
      </c>
      <c r="D128" s="103">
        <f t="shared" si="20"/>
        <v>804.8390955047381</v>
      </c>
      <c r="E128" s="105">
        <f t="shared" si="29"/>
        <v>0.007943144293162972</v>
      </c>
      <c r="F128" s="114">
        <f t="shared" si="27"/>
        <v>239.82859999999985</v>
      </c>
      <c r="G128" s="106">
        <f t="shared" si="28"/>
        <v>431.69147999999973</v>
      </c>
      <c r="H128" s="120">
        <f t="shared" si="34"/>
        <v>0.011693006613639307</v>
      </c>
      <c r="I128" s="107">
        <f t="shared" si="35"/>
        <v>0.40362903649308796</v>
      </c>
      <c r="J128" s="53">
        <f t="shared" si="36"/>
        <v>3.5906879254771775</v>
      </c>
      <c r="K128" s="106">
        <f t="shared" si="37"/>
        <v>123.94638569836907</v>
      </c>
    </row>
    <row r="129" spans="1:11" s="12" customFormat="1" ht="12.75">
      <c r="A129" s="28">
        <f t="shared" si="17"/>
        <v>108267.72</v>
      </c>
      <c r="B129" s="104">
        <v>33000</v>
      </c>
      <c r="C129" s="53">
        <f t="shared" si="18"/>
        <v>9.706126050366212</v>
      </c>
      <c r="D129" s="103">
        <f t="shared" si="20"/>
        <v>771.5538639702992</v>
      </c>
      <c r="E129" s="105">
        <f t="shared" si="29"/>
        <v>0.007614644598769298</v>
      </c>
      <c r="F129" s="114">
        <f t="shared" si="27"/>
        <v>240.71969999999985</v>
      </c>
      <c r="G129" s="106">
        <f t="shared" si="28"/>
        <v>433.2954599999997</v>
      </c>
      <c r="H129" s="120">
        <f t="shared" si="34"/>
        <v>0.011167930956392654</v>
      </c>
      <c r="I129" s="107">
        <f t="shared" si="35"/>
        <v>0.38550403335033523</v>
      </c>
      <c r="J129" s="53">
        <f t="shared" si="36"/>
        <v>3.429140635504794</v>
      </c>
      <c r="K129" s="106">
        <f t="shared" si="37"/>
        <v>118.36996047651347</v>
      </c>
    </row>
    <row r="130" spans="1:11" s="12" customFormat="1" ht="12.75">
      <c r="A130" s="28">
        <f t="shared" si="17"/>
        <v>109251.972</v>
      </c>
      <c r="B130" s="104">
        <v>33300</v>
      </c>
      <c r="C130" s="53">
        <f t="shared" si="18"/>
        <v>9.705216165025803</v>
      </c>
      <c r="D130" s="103">
        <f t="shared" si="20"/>
        <v>739.7635907279164</v>
      </c>
      <c r="E130" s="105">
        <f t="shared" si="29"/>
        <v>0.007300898995587628</v>
      </c>
      <c r="F130" s="114">
        <f t="shared" si="27"/>
        <v>241.61079999999984</v>
      </c>
      <c r="G130" s="106">
        <f t="shared" si="28"/>
        <v>434.89943999999974</v>
      </c>
      <c r="H130" s="120">
        <f t="shared" si="34"/>
        <v>0.01066828753870627</v>
      </c>
      <c r="I130" s="107">
        <f t="shared" si="35"/>
        <v>0.3682569216420745</v>
      </c>
      <c r="J130" s="53">
        <f t="shared" si="36"/>
        <v>3.275432774264839</v>
      </c>
      <c r="K130" s="106">
        <f t="shared" si="37"/>
        <v>113.06414324886147</v>
      </c>
    </row>
    <row r="131" spans="1:11" s="12" customFormat="1" ht="12.75">
      <c r="A131" s="28">
        <f t="shared" si="17"/>
        <v>110236.224</v>
      </c>
      <c r="B131" s="104">
        <v>33600</v>
      </c>
      <c r="C131" s="53">
        <f t="shared" si="18"/>
        <v>9.704306407623028</v>
      </c>
      <c r="D131" s="103">
        <f t="shared" si="20"/>
        <v>709.395873983793</v>
      </c>
      <c r="E131" s="105">
        <f t="shared" si="29"/>
        <v>0.0070011929334694595</v>
      </c>
      <c r="F131" s="114">
        <f t="shared" si="27"/>
        <v>242.50189999999984</v>
      </c>
      <c r="G131" s="106">
        <f t="shared" si="28"/>
        <v>436.5034199999997</v>
      </c>
      <c r="H131" s="120">
        <f t="shared" si="34"/>
        <v>0.010192755714991229</v>
      </c>
      <c r="I131" s="107">
        <f t="shared" si="35"/>
        <v>0.3518421142131608</v>
      </c>
      <c r="J131" s="53">
        <f t="shared" si="36"/>
        <v>3.1291564880546248</v>
      </c>
      <c r="K131" s="106">
        <f t="shared" si="37"/>
        <v>108.01485537828529</v>
      </c>
    </row>
    <row r="132" spans="1:11" s="12" customFormat="1" ht="12.75">
      <c r="A132" s="28">
        <f t="shared" si="17"/>
        <v>111220.476</v>
      </c>
      <c r="B132" s="104">
        <v>33900</v>
      </c>
      <c r="C132" s="53">
        <f t="shared" si="18"/>
        <v>9.703396778133898</v>
      </c>
      <c r="D132" s="103">
        <f t="shared" si="20"/>
        <v>680.382070420588</v>
      </c>
      <c r="E132" s="105">
        <f t="shared" si="29"/>
        <v>0.0067148489555449095</v>
      </c>
      <c r="F132" s="114">
        <f t="shared" si="27"/>
        <v>243.39299999999983</v>
      </c>
      <c r="G132" s="106">
        <f t="shared" si="28"/>
        <v>438.1073999999997</v>
      </c>
      <c r="H132" s="120">
        <f t="shared" si="34"/>
        <v>0.009740087984925377</v>
      </c>
      <c r="I132" s="107">
        <f t="shared" si="35"/>
        <v>0.3362165487982853</v>
      </c>
      <c r="J132" s="53">
        <f t="shared" si="36"/>
        <v>2.9899265549874907</v>
      </c>
      <c r="K132" s="106">
        <f t="shared" si="37"/>
        <v>103.2087994517169</v>
      </c>
    </row>
    <row r="133" spans="1:11" s="12" customFormat="1" ht="12.75">
      <c r="A133" s="28">
        <f t="shared" si="17"/>
        <v>112204.728</v>
      </c>
      <c r="B133" s="104">
        <v>34200</v>
      </c>
      <c r="C133" s="53">
        <f t="shared" si="18"/>
        <v>9.702487276534441</v>
      </c>
      <c r="D133" s="103">
        <f t="shared" si="20"/>
        <v>652.6570871338772</v>
      </c>
      <c r="E133" s="105">
        <f t="shared" si="29"/>
        <v>0.006441224644795235</v>
      </c>
      <c r="F133" s="114">
        <f t="shared" si="27"/>
        <v>244.28409999999982</v>
      </c>
      <c r="G133" s="106">
        <f t="shared" si="28"/>
        <v>439.7113799999997</v>
      </c>
      <c r="H133" s="120">
        <f t="shared" si="34"/>
        <v>0.009309105691663737</v>
      </c>
      <c r="I133" s="107">
        <f t="shared" si="35"/>
        <v>0.32133953952918376</v>
      </c>
      <c r="J133" s="53">
        <f t="shared" si="36"/>
        <v>2.8573790514883672</v>
      </c>
      <c r="K133" s="106">
        <f t="shared" si="37"/>
        <v>98.63341324912035</v>
      </c>
    </row>
    <row r="134" spans="1:11" s="12" customFormat="1" ht="12.75">
      <c r="A134" s="28">
        <f t="shared" si="17"/>
        <v>113188.98</v>
      </c>
      <c r="B134" s="104">
        <v>34500</v>
      </c>
      <c r="C134" s="53">
        <f t="shared" si="18"/>
        <v>9.701577902800684</v>
      </c>
      <c r="D134" s="103">
        <f t="shared" si="20"/>
        <v>626.1591857973484</v>
      </c>
      <c r="E134" s="105">
        <f t="shared" si="29"/>
        <v>0.006179710691313579</v>
      </c>
      <c r="F134" s="114">
        <f t="shared" si="27"/>
        <v>245.17519999999982</v>
      </c>
      <c r="G134" s="106">
        <f t="shared" si="28"/>
        <v>441.31535999999966</v>
      </c>
      <c r="H134" s="120">
        <f t="shared" si="34"/>
        <v>0.008898694987648467</v>
      </c>
      <c r="I134" s="107">
        <f t="shared" si="35"/>
        <v>0.3071726376790722</v>
      </c>
      <c r="J134" s="53">
        <f t="shared" si="36"/>
        <v>2.7311701018968306</v>
      </c>
      <c r="K134" s="106">
        <f t="shared" si="37"/>
        <v>94.27682658123841</v>
      </c>
    </row>
    <row r="135" spans="1:11" s="12" customFormat="1" ht="12.75">
      <c r="A135" s="28">
        <f t="shared" si="17"/>
        <v>114173.232</v>
      </c>
      <c r="B135" s="104">
        <v>34800</v>
      </c>
      <c r="C135" s="53">
        <f t="shared" si="18"/>
        <v>9.700668656908652</v>
      </c>
      <c r="D135" s="103">
        <f t="shared" si="20"/>
        <v>600.8297982965962</v>
      </c>
      <c r="E135" s="105">
        <f t="shared" si="29"/>
        <v>0.005929729072751998</v>
      </c>
      <c r="F135" s="114">
        <f t="shared" si="27"/>
        <v>246.0662999999998</v>
      </c>
      <c r="G135" s="106">
        <f t="shared" si="28"/>
        <v>442.9193399999997</v>
      </c>
      <c r="H135" s="120">
        <f t="shared" si="34"/>
        <v>0.00850780305047126</v>
      </c>
      <c r="I135" s="107">
        <f t="shared" si="35"/>
        <v>0.29367950103860246</v>
      </c>
      <c r="J135" s="53">
        <f t="shared" si="36"/>
        <v>2.6109747057179593</v>
      </c>
      <c r="K135" s="106">
        <f t="shared" si="37"/>
        <v>90.12782080765119</v>
      </c>
    </row>
    <row r="136" spans="1:11" s="12" customFormat="1" ht="12.75">
      <c r="A136" s="28">
        <f t="shared" si="17"/>
        <v>115157.484</v>
      </c>
      <c r="B136" s="104">
        <v>35100</v>
      </c>
      <c r="C136" s="53">
        <f t="shared" si="18"/>
        <v>9.699759538834389</v>
      </c>
      <c r="D136" s="103">
        <f t="shared" si="20"/>
        <v>576.6133531211841</v>
      </c>
      <c r="E136" s="105">
        <f t="shared" si="29"/>
        <v>0.005690731340944328</v>
      </c>
      <c r="F136" s="114">
        <f t="shared" si="27"/>
        <v>246.9573999999998</v>
      </c>
      <c r="G136" s="106">
        <f t="shared" si="28"/>
        <v>444.52331999999967</v>
      </c>
      <c r="H136" s="120">
        <f t="shared" si="34"/>
        <v>0.00813543453245024</v>
      </c>
      <c r="I136" s="107">
        <f t="shared" si="35"/>
        <v>0.28082577135937115</v>
      </c>
      <c r="J136" s="53">
        <f t="shared" si="36"/>
        <v>2.496485637438225</v>
      </c>
      <c r="K136" s="106">
        <f t="shared" si="37"/>
        <v>86.17579085969604</v>
      </c>
    </row>
    <row r="137" spans="1:11" s="12" customFormat="1" ht="12.75">
      <c r="A137" s="28">
        <f t="shared" si="17"/>
        <v>116141.736</v>
      </c>
      <c r="B137" s="104">
        <v>35400</v>
      </c>
      <c r="C137" s="53">
        <f t="shared" si="18"/>
        <v>9.698850548553937</v>
      </c>
      <c r="D137" s="103">
        <f t="shared" si="20"/>
        <v>553.4571118510147</v>
      </c>
      <c r="E137" s="105">
        <f t="shared" si="29"/>
        <v>0.005462197008152131</v>
      </c>
      <c r="F137" s="114">
        <f t="shared" si="27"/>
        <v>247.8484999999998</v>
      </c>
      <c r="G137" s="106">
        <f t="shared" si="28"/>
        <v>446.12729999999965</v>
      </c>
      <c r="H137" s="120">
        <f t="shared" si="34"/>
        <v>0.0077806482287052295</v>
      </c>
      <c r="I137" s="107">
        <f t="shared" si="35"/>
        <v>0.26857895933974</v>
      </c>
      <c r="J137" s="53">
        <f t="shared" si="36"/>
        <v>2.3874124141733204</v>
      </c>
      <c r="K137" s="106">
        <f t="shared" si="37"/>
        <v>82.41070960486668</v>
      </c>
    </row>
    <row r="138" spans="1:11" s="12" customFormat="1" ht="12.75">
      <c r="A138" s="28">
        <f t="shared" si="17"/>
        <v>117125.988</v>
      </c>
      <c r="B138" s="104">
        <v>35700</v>
      </c>
      <c r="C138" s="53">
        <f t="shared" si="18"/>
        <v>9.697941686043345</v>
      </c>
      <c r="D138" s="103">
        <f t="shared" si="20"/>
        <v>531.311015116239</v>
      </c>
      <c r="E138" s="105">
        <f t="shared" si="29"/>
        <v>0.005243632026807194</v>
      </c>
      <c r="F138" s="114">
        <f t="shared" si="27"/>
        <v>248.7395999999998</v>
      </c>
      <c r="G138" s="106">
        <f t="shared" si="28"/>
        <v>447.73127999999963</v>
      </c>
      <c r="H138" s="120">
        <f t="shared" si="34"/>
        <v>0.007442553949556396</v>
      </c>
      <c r="I138" s="107">
        <f t="shared" si="35"/>
        <v>0.2569083366636621</v>
      </c>
      <c r="J138" s="53">
        <f t="shared" si="36"/>
        <v>2.283480326739244</v>
      </c>
      <c r="K138" s="106">
        <f t="shared" si="37"/>
        <v>78.82309440051031</v>
      </c>
    </row>
    <row r="139" spans="1:11" s="12" customFormat="1" ht="12.75">
      <c r="A139" s="28">
        <f t="shared" si="17"/>
        <v>118110.24</v>
      </c>
      <c r="B139" s="104">
        <v>36000</v>
      </c>
      <c r="C139" s="53">
        <f t="shared" si="18"/>
        <v>9.697032951278672</v>
      </c>
      <c r="D139" s="103">
        <f t="shared" si="20"/>
        <v>510.1275374501759</v>
      </c>
      <c r="E139" s="105">
        <f t="shared" si="29"/>
        <v>0.005034567357021228</v>
      </c>
      <c r="F139" s="114">
        <f t="shared" si="27"/>
        <v>249.6306999999998</v>
      </c>
      <c r="G139" s="106">
        <f t="shared" si="28"/>
        <v>449.3352599999996</v>
      </c>
      <c r="H139" s="120">
        <f t="shared" si="34"/>
        <v>0.007120309584037769</v>
      </c>
      <c r="I139" s="107">
        <f t="shared" si="35"/>
        <v>0.24578483463657072</v>
      </c>
      <c r="J139" s="53">
        <f t="shared" si="36"/>
        <v>2.1844295300391248</v>
      </c>
      <c r="K139" s="106">
        <f t="shared" si="37"/>
        <v>75.40397569503493</v>
      </c>
    </row>
    <row r="140" spans="1:11" s="12" customFormat="1" ht="12.75">
      <c r="A140" s="28">
        <f t="shared" si="17"/>
        <v>119094.492</v>
      </c>
      <c r="B140" s="104">
        <v>36300</v>
      </c>
      <c r="C140" s="53">
        <f t="shared" si="18"/>
        <v>9.69612434423597</v>
      </c>
      <c r="D140" s="103">
        <f t="shared" si="20"/>
        <v>489.8615504922115</v>
      </c>
      <c r="E140" s="105">
        <f t="shared" si="29"/>
        <v>0.004834557616503444</v>
      </c>
      <c r="F140" s="114">
        <f t="shared" si="27"/>
        <v>250.52179999999979</v>
      </c>
      <c r="G140" s="106">
        <f t="shared" si="28"/>
        <v>450.93923999999964</v>
      </c>
      <c r="H140" s="120">
        <f t="shared" si="34"/>
        <v>0.006813118342214415</v>
      </c>
      <c r="I140" s="107">
        <f t="shared" si="35"/>
        <v>0.23518094899336534</v>
      </c>
      <c r="J140" s="53">
        <f t="shared" si="36"/>
        <v>2.0900141889378276</v>
      </c>
      <c r="K140" s="106">
        <f t="shared" si="37"/>
        <v>72.14486754449041</v>
      </c>
    </row>
    <row r="141" spans="1:11" s="12" customFormat="1" ht="12.75">
      <c r="A141" s="28">
        <f aca="true" t="shared" si="38" ref="A141:A189">3.28084*B141</f>
        <v>120078.744</v>
      </c>
      <c r="B141" s="104">
        <v>36600</v>
      </c>
      <c r="C141" s="53">
        <f aca="true" t="shared" si="39" ref="C141:C189">$H$6*($H$7/($H$7+B141))^2</f>
        <v>9.695215864891315</v>
      </c>
      <c r="D141" s="103">
        <f t="shared" si="20"/>
        <v>470.47019403259804</v>
      </c>
      <c r="E141" s="105">
        <f t="shared" si="29"/>
        <v>0.004643179807871681</v>
      </c>
      <c r="F141" s="114">
        <f t="shared" si="27"/>
        <v>251.41289999999978</v>
      </c>
      <c r="G141" s="106">
        <f t="shared" si="28"/>
        <v>452.5432199999996</v>
      </c>
      <c r="H141" s="120">
        <f t="shared" si="34"/>
        <v>0.006520226164825665</v>
      </c>
      <c r="I141" s="107">
        <f t="shared" si="35"/>
        <v>0.22507065048229752</v>
      </c>
      <c r="J141" s="53">
        <f t="shared" si="36"/>
        <v>2.000001676056012</v>
      </c>
      <c r="K141" s="106">
        <f t="shared" si="37"/>
        <v>69.03773992134943</v>
      </c>
    </row>
    <row r="142" spans="1:11" s="12" customFormat="1" ht="12.75">
      <c r="A142" s="28">
        <f t="shared" si="38"/>
        <v>121062.996</v>
      </c>
      <c r="B142" s="104">
        <v>36900</v>
      </c>
      <c r="C142" s="53">
        <f t="shared" si="39"/>
        <v>9.694307513220771</v>
      </c>
      <c r="D142" s="103">
        <f aca="true" t="shared" si="40" ref="D142:D169">D141-0.25*(H141+H142)*(C141+C142)*(B142-B141)</f>
        <v>451.91275442366356</v>
      </c>
      <c r="E142" s="105">
        <f t="shared" si="29"/>
        <v>0.004460032118664333</v>
      </c>
      <c r="F142" s="114">
        <f t="shared" si="27"/>
        <v>252.30399999999977</v>
      </c>
      <c r="G142" s="106">
        <f t="shared" si="28"/>
        <v>454.1471999999996</v>
      </c>
      <c r="H142" s="120">
        <f t="shared" si="34"/>
        <v>0.006240919289551037</v>
      </c>
      <c r="I142" s="107">
        <f t="shared" si="35"/>
        <v>0.21542930085529124</v>
      </c>
      <c r="J142" s="53">
        <f t="shared" si="36"/>
        <v>1.914171818156505</v>
      </c>
      <c r="K142" s="106">
        <f t="shared" si="37"/>
        <v>66.07499270063832</v>
      </c>
    </row>
    <row r="143" spans="1:11" s="12" customFormat="1" ht="12.75">
      <c r="A143" s="28">
        <f t="shared" si="38"/>
        <v>122047.24799999999</v>
      </c>
      <c r="B143" s="104">
        <v>37200</v>
      </c>
      <c r="C143" s="53">
        <f t="shared" si="39"/>
        <v>9.693399289200418</v>
      </c>
      <c r="D143" s="103">
        <f t="shared" si="40"/>
        <v>434.1505499123333</v>
      </c>
      <c r="E143" s="105">
        <f t="shared" si="29"/>
        <v>0.004284732789660334</v>
      </c>
      <c r="F143" s="114">
        <f t="shared" si="27"/>
        <v>253.19509999999977</v>
      </c>
      <c r="G143" s="106">
        <f t="shared" si="28"/>
        <v>455.7511799999996</v>
      </c>
      <c r="H143" s="120">
        <f t="shared" si="34"/>
        <v>0.005974521963915148</v>
      </c>
      <c r="I143" s="107">
        <f t="shared" si="35"/>
        <v>0.20623357392007116</v>
      </c>
      <c r="J143" s="53">
        <f t="shared" si="36"/>
        <v>1.832316188019928</v>
      </c>
      <c r="K143" s="106">
        <f t="shared" si="37"/>
        <v>63.24943121630436</v>
      </c>
    </row>
    <row r="144" spans="1:11" s="12" customFormat="1" ht="12.75">
      <c r="A144" s="28">
        <f t="shared" si="38"/>
        <v>123031.5</v>
      </c>
      <c r="B144" s="104">
        <v>37500</v>
      </c>
      <c r="C144" s="53">
        <f t="shared" si="39"/>
        <v>9.69249119280634</v>
      </c>
      <c r="D144" s="103">
        <f t="shared" si="40"/>
        <v>417.14682247721424</v>
      </c>
      <c r="E144" s="105">
        <f t="shared" si="29"/>
        <v>0.0041169190473941695</v>
      </c>
      <c r="F144" s="114">
        <f t="shared" si="27"/>
        <v>254.08619999999976</v>
      </c>
      <c r="G144" s="106">
        <f t="shared" si="28"/>
        <v>457.35515999999956</v>
      </c>
      <c r="H144" s="120">
        <f aca="true" t="shared" si="41" ref="H144:H159">D144/($H$2*F144)</f>
        <v>0.005720394295516751</v>
      </c>
      <c r="I144" s="107">
        <f aca="true" t="shared" si="42" ref="I144:I159">D144/($H$1*F144)</f>
        <v>0.1974613813325605</v>
      </c>
      <c r="J144" s="53">
        <f aca="true" t="shared" si="43" ref="J144:J159">0.5*(H143+H144)*(B144-B143)</f>
        <v>1.7542374389147848</v>
      </c>
      <c r="K144" s="106">
        <f aca="true" t="shared" si="44" ref="K144:K159">0.5*(I143+I144)*(B144-B143)</f>
        <v>60.55424328789475</v>
      </c>
    </row>
    <row r="145" spans="1:11" s="12" customFormat="1" ht="12.75">
      <c r="A145" s="28">
        <f t="shared" si="38"/>
        <v>124015.752</v>
      </c>
      <c r="B145" s="104">
        <v>37800</v>
      </c>
      <c r="C145" s="53">
        <f t="shared" si="39"/>
        <v>9.691583224014627</v>
      </c>
      <c r="D145" s="103">
        <f t="shared" si="40"/>
        <v>400.8666357799472</v>
      </c>
      <c r="E145" s="105">
        <f t="shared" si="29"/>
        <v>0.003956246097014036</v>
      </c>
      <c r="F145" s="114">
        <f t="shared" si="27"/>
        <v>254.97729999999976</v>
      </c>
      <c r="G145" s="106">
        <f t="shared" si="28"/>
        <v>458.9591399999996</v>
      </c>
      <c r="H145" s="120">
        <f t="shared" si="41"/>
        <v>0.005477930230888964</v>
      </c>
      <c r="I145" s="107">
        <f t="shared" si="42"/>
        <v>0.18909180282947846</v>
      </c>
      <c r="J145" s="53">
        <f t="shared" si="43"/>
        <v>1.6797486789608573</v>
      </c>
      <c r="K145" s="106">
        <f t="shared" si="44"/>
        <v>57.982977624305846</v>
      </c>
    </row>
    <row r="146" spans="1:11" s="12" customFormat="1" ht="12.75">
      <c r="A146" s="28">
        <f t="shared" si="38"/>
        <v>125000.004</v>
      </c>
      <c r="B146" s="104">
        <v>38100</v>
      </c>
      <c r="C146" s="53">
        <f t="shared" si="39"/>
        <v>9.69067538280137</v>
      </c>
      <c r="D146" s="103">
        <f t="shared" si="40"/>
        <v>385.27677886521866</v>
      </c>
      <c r="E146" s="105">
        <f t="shared" si="29"/>
        <v>0.0038023861718748447</v>
      </c>
      <c r="F146" s="114">
        <f t="shared" si="27"/>
        <v>255.86839999999975</v>
      </c>
      <c r="G146" s="106">
        <f t="shared" si="28"/>
        <v>460.56311999999957</v>
      </c>
      <c r="H146" s="120">
        <f t="shared" si="41"/>
        <v>0.005246555654876132</v>
      </c>
      <c r="I146" s="107">
        <f t="shared" si="42"/>
        <v>0.18110502062103245</v>
      </c>
      <c r="J146" s="53">
        <f t="shared" si="43"/>
        <v>1.6086728828647643</v>
      </c>
      <c r="K146" s="106">
        <f t="shared" si="44"/>
        <v>55.529523517576635</v>
      </c>
    </row>
    <row r="147" spans="1:11" s="12" customFormat="1" ht="12.75">
      <c r="A147" s="28">
        <f t="shared" si="38"/>
        <v>125984.256</v>
      </c>
      <c r="B147" s="104">
        <v>38400</v>
      </c>
      <c r="C147" s="53">
        <f t="shared" si="39"/>
        <v>9.689767669142666</v>
      </c>
      <c r="D147" s="103">
        <f t="shared" si="40"/>
        <v>370.3456752668704</v>
      </c>
      <c r="E147" s="105">
        <f t="shared" si="29"/>
        <v>0.003655027636485274</v>
      </c>
      <c r="F147" s="114">
        <f t="shared" si="27"/>
        <v>256.7594999999998</v>
      </c>
      <c r="G147" s="106">
        <f t="shared" si="28"/>
        <v>462.1670999999996</v>
      </c>
      <c r="H147" s="120">
        <f t="shared" si="41"/>
        <v>0.00502572660295082</v>
      </c>
      <c r="I147" s="107">
        <f t="shared" si="42"/>
        <v>0.17348225768217232</v>
      </c>
      <c r="J147" s="53">
        <f t="shared" si="43"/>
        <v>1.5408423386740426</v>
      </c>
      <c r="K147" s="106">
        <f t="shared" si="44"/>
        <v>53.18809174548072</v>
      </c>
    </row>
    <row r="148" spans="1:11" s="12" customFormat="1" ht="12.75">
      <c r="A148" s="28">
        <f t="shared" si="38"/>
        <v>126968.508</v>
      </c>
      <c r="B148" s="104">
        <v>38700</v>
      </c>
      <c r="C148" s="53">
        <f t="shared" si="39"/>
        <v>9.68886008301463</v>
      </c>
      <c r="D148" s="103">
        <f t="shared" si="40"/>
        <v>356.04329719906605</v>
      </c>
      <c r="E148" s="105">
        <f t="shared" si="29"/>
        <v>0.003513874139640425</v>
      </c>
      <c r="F148" s="114">
        <f t="shared" si="27"/>
        <v>257.65059999999977</v>
      </c>
      <c r="G148" s="106">
        <f t="shared" si="28"/>
        <v>463.7710799999996</v>
      </c>
      <c r="H148" s="120">
        <f t="shared" si="41"/>
        <v>0.004814927579395071</v>
      </c>
      <c r="I148" s="107">
        <f t="shared" si="42"/>
        <v>0.16620571969815687</v>
      </c>
      <c r="J148" s="53">
        <f t="shared" si="43"/>
        <v>1.4760981273518836</v>
      </c>
      <c r="K148" s="106">
        <f t="shared" si="44"/>
        <v>50.95319660704938</v>
      </c>
    </row>
    <row r="149" spans="1:11" s="12" customFormat="1" ht="12.75">
      <c r="A149" s="28">
        <f t="shared" si="38"/>
        <v>127952.76</v>
      </c>
      <c r="B149" s="104">
        <v>39000</v>
      </c>
      <c r="C149" s="53">
        <f t="shared" si="39"/>
        <v>9.687952624393363</v>
      </c>
      <c r="D149" s="103">
        <f t="shared" si="40"/>
        <v>342.3410845315717</v>
      </c>
      <c r="E149" s="105">
        <f t="shared" si="29"/>
        <v>0.0033786438147700142</v>
      </c>
      <c r="F149" s="114">
        <f t="shared" si="27"/>
        <v>258.54169999999976</v>
      </c>
      <c r="G149" s="106">
        <f t="shared" si="28"/>
        <v>465.37505999999956</v>
      </c>
      <c r="H149" s="120">
        <f t="shared" si="41"/>
        <v>0.004613669974736066</v>
      </c>
      <c r="I149" s="107">
        <f t="shared" si="42"/>
        <v>0.15925854043626658</v>
      </c>
      <c r="J149" s="53">
        <f t="shared" si="43"/>
        <v>1.4142896331196706</v>
      </c>
      <c r="K149" s="106">
        <f t="shared" si="44"/>
        <v>48.819639020163514</v>
      </c>
    </row>
    <row r="150" spans="1:11" s="12" customFormat="1" ht="12.75">
      <c r="A150" s="28">
        <f t="shared" si="38"/>
        <v>128937.012</v>
      </c>
      <c r="B150" s="104">
        <v>39300</v>
      </c>
      <c r="C150" s="53">
        <f t="shared" si="39"/>
        <v>9.687045293254986</v>
      </c>
      <c r="D150" s="103">
        <f t="shared" si="40"/>
        <v>329.211868266984</v>
      </c>
      <c r="E150" s="105">
        <f t="shared" si="29"/>
        <v>0.0032490685247173355</v>
      </c>
      <c r="F150" s="114">
        <f t="shared" si="27"/>
        <v>259.43279999999976</v>
      </c>
      <c r="G150" s="106">
        <f t="shared" si="28"/>
        <v>466.9790399999996</v>
      </c>
      <c r="H150" s="120">
        <f t="shared" si="41"/>
        <v>0.004421490576260087</v>
      </c>
      <c r="I150" s="107">
        <f t="shared" si="42"/>
        <v>0.1526247303304722</v>
      </c>
      <c r="J150" s="53">
        <f t="shared" si="43"/>
        <v>1.3552740826494227</v>
      </c>
      <c r="K150" s="106">
        <f t="shared" si="44"/>
        <v>46.782490615010815</v>
      </c>
    </row>
    <row r="151" spans="1:11" s="12" customFormat="1" ht="12.75">
      <c r="A151" s="28">
        <f t="shared" si="38"/>
        <v>129921.264</v>
      </c>
      <c r="B151" s="104">
        <v>39600</v>
      </c>
      <c r="C151" s="53">
        <f t="shared" si="39"/>
        <v>9.686138089575621</v>
      </c>
      <c r="D151" s="103">
        <f t="shared" si="40"/>
        <v>316.62979825528515</v>
      </c>
      <c r="E151" s="105">
        <f t="shared" si="29"/>
        <v>0.003124893148337381</v>
      </c>
      <c r="F151" s="114">
        <f t="shared" si="27"/>
        <v>260.32389999999975</v>
      </c>
      <c r="G151" s="106">
        <f t="shared" si="28"/>
        <v>468.5830199999996</v>
      </c>
      <c r="H151" s="120">
        <f t="shared" si="41"/>
        <v>0.0042379501658326825</v>
      </c>
      <c r="I151" s="107">
        <f t="shared" si="42"/>
        <v>0.1462891280798119</v>
      </c>
      <c r="J151" s="53">
        <f t="shared" si="43"/>
        <v>1.2989161113139156</v>
      </c>
      <c r="K151" s="106">
        <f t="shared" si="44"/>
        <v>44.83707876154261</v>
      </c>
    </row>
    <row r="152" spans="1:11" s="12" customFormat="1" ht="12.75">
      <c r="A152" s="28">
        <f t="shared" si="38"/>
        <v>130905.516</v>
      </c>
      <c r="B152" s="104">
        <v>39900</v>
      </c>
      <c r="C152" s="53">
        <f t="shared" si="39"/>
        <v>9.685231013331396</v>
      </c>
      <c r="D152" s="103">
        <f t="shared" si="40"/>
        <v>304.5702748975019</v>
      </c>
      <c r="E152" s="105">
        <f t="shared" si="29"/>
        <v>0.003005874906464366</v>
      </c>
      <c r="F152" s="114">
        <f t="shared" si="27"/>
        <v>261.21499999999975</v>
      </c>
      <c r="G152" s="106">
        <f t="shared" si="28"/>
        <v>470.18699999999956</v>
      </c>
      <c r="H152" s="120">
        <f t="shared" si="41"/>
        <v>0.004062632199629194</v>
      </c>
      <c r="I152" s="107">
        <f t="shared" si="42"/>
        <v>0.140237355074219</v>
      </c>
      <c r="J152" s="53">
        <f t="shared" si="43"/>
        <v>1.2450873548192816</v>
      </c>
      <c r="K152" s="106">
        <f t="shared" si="44"/>
        <v>42.97897247310463</v>
      </c>
    </row>
    <row r="153" spans="1:11" s="12" customFormat="1" ht="12.75">
      <c r="A153" s="28">
        <f t="shared" si="38"/>
        <v>131889.768</v>
      </c>
      <c r="B153" s="104">
        <v>40200</v>
      </c>
      <c r="C153" s="53">
        <f t="shared" si="39"/>
        <v>9.684324064498444</v>
      </c>
      <c r="D153" s="103">
        <f t="shared" si="40"/>
        <v>293.0098846055766</v>
      </c>
      <c r="E153" s="105">
        <f t="shared" si="29"/>
        <v>0.002891782724950176</v>
      </c>
      <c r="F153" s="114">
        <f t="shared" si="27"/>
        <v>262.10609999999974</v>
      </c>
      <c r="G153" s="106">
        <f t="shared" si="28"/>
        <v>471.79097999999954</v>
      </c>
      <c r="H153" s="120">
        <f t="shared" si="41"/>
        <v>0.0038951415647303206</v>
      </c>
      <c r="I153" s="107">
        <f t="shared" si="42"/>
        <v>0.13445577247364207</v>
      </c>
      <c r="J153" s="53">
        <f t="shared" si="43"/>
        <v>1.1936660646539272</v>
      </c>
      <c r="K153" s="106">
        <f t="shared" si="44"/>
        <v>41.20396913217916</v>
      </c>
    </row>
    <row r="154" spans="1:11" s="12" customFormat="1" ht="12.75">
      <c r="A154" s="28">
        <f t="shared" si="38"/>
        <v>132874.02</v>
      </c>
      <c r="B154" s="104">
        <v>40500</v>
      </c>
      <c r="C154" s="53">
        <f t="shared" si="39"/>
        <v>9.683417243052906</v>
      </c>
      <c r="D154" s="103">
        <f t="shared" si="40"/>
        <v>281.92633879989256</v>
      </c>
      <c r="E154" s="105">
        <f t="shared" si="29"/>
        <v>0.0027823966326167536</v>
      </c>
      <c r="F154" s="114">
        <f t="shared" si="27"/>
        <v>262.99719999999974</v>
      </c>
      <c r="G154" s="106">
        <f t="shared" si="28"/>
        <v>473.3949599999995</v>
      </c>
      <c r="H154" s="120">
        <f t="shared" si="41"/>
        <v>0.0037351034078641166</v>
      </c>
      <c r="I154" s="107">
        <f t="shared" si="42"/>
        <v>0.12893144077757618</v>
      </c>
      <c r="J154" s="53">
        <f t="shared" si="43"/>
        <v>1.1445367458891655</v>
      </c>
      <c r="K154" s="106">
        <f t="shared" si="44"/>
        <v>39.50808198768274</v>
      </c>
    </row>
    <row r="155" spans="1:11" s="12" customFormat="1" ht="12.75">
      <c r="A155" s="28">
        <f t="shared" si="38"/>
        <v>133858.272</v>
      </c>
      <c r="B155" s="104">
        <v>40800</v>
      </c>
      <c r="C155" s="53">
        <f t="shared" si="39"/>
        <v>9.682510548970921</v>
      </c>
      <c r="D155" s="103">
        <f t="shared" si="40"/>
        <v>271.29841623930537</v>
      </c>
      <c r="E155" s="105">
        <f t="shared" si="29"/>
        <v>0.0026775071920977583</v>
      </c>
      <c r="F155" s="114">
        <f t="shared" si="27"/>
        <v>263.88829999999973</v>
      </c>
      <c r="G155" s="106">
        <f t="shared" si="28"/>
        <v>474.99893999999955</v>
      </c>
      <c r="H155" s="120">
        <f t="shared" si="41"/>
        <v>0.0035821620318803116</v>
      </c>
      <c r="I155" s="107">
        <f t="shared" si="42"/>
        <v>0.12365208173263528</v>
      </c>
      <c r="J155" s="53">
        <f t="shared" si="43"/>
        <v>1.0975898159616642</v>
      </c>
      <c r="K155" s="106">
        <f t="shared" si="44"/>
        <v>37.88752837653171</v>
      </c>
    </row>
    <row r="156" spans="1:11" s="12" customFormat="1" ht="12.75">
      <c r="A156" s="28">
        <f t="shared" si="38"/>
        <v>134842.524</v>
      </c>
      <c r="B156" s="104">
        <v>41100</v>
      </c>
      <c r="C156" s="53">
        <f t="shared" si="39"/>
        <v>9.681603982228644</v>
      </c>
      <c r="D156" s="103">
        <f t="shared" si="40"/>
        <v>261.10590849107274</v>
      </c>
      <c r="E156" s="105">
        <f t="shared" si="29"/>
        <v>0.002576914961668618</v>
      </c>
      <c r="F156" s="114">
        <f t="shared" si="27"/>
        <v>264.7793999999997</v>
      </c>
      <c r="G156" s="106">
        <f t="shared" si="28"/>
        <v>476.60291999999953</v>
      </c>
      <c r="H156" s="120">
        <f t="shared" si="41"/>
        <v>0.003435979855826718</v>
      </c>
      <c r="I156" s="107">
        <f t="shared" si="42"/>
        <v>0.1186060424355951</v>
      </c>
      <c r="J156" s="53">
        <f t="shared" si="43"/>
        <v>1.0527212831560544</v>
      </c>
      <c r="K156" s="106">
        <f t="shared" si="44"/>
        <v>36.338718625234556</v>
      </c>
    </row>
    <row r="157" spans="1:11" s="12" customFormat="1" ht="12.75">
      <c r="A157" s="28">
        <f t="shared" si="38"/>
        <v>135826.776</v>
      </c>
      <c r="B157" s="104">
        <v>41400</v>
      </c>
      <c r="C157" s="53">
        <f t="shared" si="39"/>
        <v>9.68069754280223</v>
      </c>
      <c r="D157" s="103">
        <f t="shared" si="40"/>
        <v>251.32956835981452</v>
      </c>
      <c r="E157" s="105">
        <f t="shared" si="29"/>
        <v>0.002480429986279936</v>
      </c>
      <c r="F157" s="114">
        <f t="shared" si="27"/>
        <v>265.6704999999997</v>
      </c>
      <c r="G157" s="106">
        <f t="shared" si="28"/>
        <v>478.2068999999995</v>
      </c>
      <c r="H157" s="120">
        <f t="shared" si="41"/>
        <v>0.0032962364347622897</v>
      </c>
      <c r="I157" s="107">
        <f t="shared" si="42"/>
        <v>0.11378226149847578</v>
      </c>
      <c r="J157" s="53">
        <f t="shared" si="43"/>
        <v>1.0098324435883512</v>
      </c>
      <c r="K157" s="106">
        <f t="shared" si="44"/>
        <v>34.858245590110634</v>
      </c>
    </row>
    <row r="158" spans="1:11" s="12" customFormat="1" ht="12.75">
      <c r="A158" s="28">
        <f t="shared" si="38"/>
        <v>136811.028</v>
      </c>
      <c r="B158" s="104">
        <v>41700</v>
      </c>
      <c r="C158" s="53">
        <f t="shared" si="39"/>
        <v>9.679791230667837</v>
      </c>
      <c r="D158" s="103">
        <f t="shared" si="40"/>
        <v>241.95106110561852</v>
      </c>
      <c r="E158" s="105">
        <f t="shared" si="29"/>
        <v>0.0023878713161176266</v>
      </c>
      <c r="F158" s="114">
        <f t="shared" si="27"/>
        <v>266.5615999999997</v>
      </c>
      <c r="G158" s="106">
        <f t="shared" si="28"/>
        <v>479.8108799999995</v>
      </c>
      <c r="H158" s="120">
        <f t="shared" si="41"/>
        <v>0.0031626275356883313</v>
      </c>
      <c r="I158" s="107">
        <f t="shared" si="42"/>
        <v>0.10917023715075845</v>
      </c>
      <c r="J158" s="53">
        <f t="shared" si="43"/>
        <v>0.9688295955675932</v>
      </c>
      <c r="K158" s="106">
        <f t="shared" si="44"/>
        <v>33.44287479738513</v>
      </c>
    </row>
    <row r="159" spans="1:11" s="12" customFormat="1" ht="12.75">
      <c r="A159" s="28">
        <f t="shared" si="38"/>
        <v>137795.28</v>
      </c>
      <c r="B159" s="104">
        <v>42000</v>
      </c>
      <c r="C159" s="53">
        <f t="shared" si="39"/>
        <v>9.678885045801634</v>
      </c>
      <c r="D159" s="103">
        <f t="shared" si="40"/>
        <v>232.95291829169204</v>
      </c>
      <c r="E159" s="105">
        <f t="shared" si="29"/>
        <v>0.002299066551114651</v>
      </c>
      <c r="F159" s="114">
        <f t="shared" si="27"/>
        <v>267.4526999999997</v>
      </c>
      <c r="G159" s="106">
        <f t="shared" si="28"/>
        <v>481.41485999999946</v>
      </c>
      <c r="H159" s="120">
        <f t="shared" si="41"/>
        <v>0.0030348642662098085</v>
      </c>
      <c r="I159" s="107">
        <f t="shared" si="42"/>
        <v>0.10475999716178332</v>
      </c>
      <c r="J159" s="53">
        <f t="shared" si="43"/>
        <v>0.9296237702847209</v>
      </c>
      <c r="K159" s="106">
        <f t="shared" si="44"/>
        <v>32.08953514688127</v>
      </c>
    </row>
    <row r="160" spans="1:11" s="12" customFormat="1" ht="12.75">
      <c r="A160" s="28">
        <f t="shared" si="38"/>
        <v>138779.532</v>
      </c>
      <c r="B160" s="104">
        <v>42300</v>
      </c>
      <c r="C160" s="53">
        <f t="shared" si="39"/>
        <v>9.677978988179795</v>
      </c>
      <c r="D160" s="103">
        <f t="shared" si="40"/>
        <v>224.31849411158828</v>
      </c>
      <c r="E160" s="105">
        <f t="shared" si="29"/>
        <v>0.002213851409934254</v>
      </c>
      <c r="F160" s="114">
        <f t="shared" si="27"/>
        <v>268.3437999999997</v>
      </c>
      <c r="G160" s="106">
        <f t="shared" si="28"/>
        <v>483.0188399999995</v>
      </c>
      <c r="H160" s="120">
        <f aca="true" t="shared" si="45" ref="H160:H169">D160/($H$2*F160)</f>
        <v>0.002912672252753731</v>
      </c>
      <c r="I160" s="107">
        <f aca="true" t="shared" si="46" ref="I160:I169">D160/($H$1*F160)</f>
        <v>0.10054207047380065</v>
      </c>
      <c r="J160" s="53">
        <f aca="true" t="shared" si="47" ref="J160:J169">0.5*(H159+H160)*(B160-B159)</f>
        <v>0.8921304778445309</v>
      </c>
      <c r="K160" s="106">
        <f aca="true" t="shared" si="48" ref="K160:K169">0.5*(I159+I160)*(B160-B159)</f>
        <v>30.79531014533759</v>
      </c>
    </row>
    <row r="161" spans="1:11" s="12" customFormat="1" ht="12.75">
      <c r="A161" s="28">
        <f t="shared" si="38"/>
        <v>139763.78399999999</v>
      </c>
      <c r="B161" s="104">
        <v>42600</v>
      </c>
      <c r="C161" s="53">
        <f t="shared" si="39"/>
        <v>9.677073057778495</v>
      </c>
      <c r="D161" s="103">
        <f t="shared" si="40"/>
        <v>216.03192405505604</v>
      </c>
      <c r="E161" s="105">
        <f t="shared" si="29"/>
        <v>0.002132069322033615</v>
      </c>
      <c r="F161" s="114">
        <f t="shared" si="27"/>
        <v>269.2348999999997</v>
      </c>
      <c r="G161" s="106">
        <f t="shared" si="28"/>
        <v>484.6228199999995</v>
      </c>
      <c r="H161" s="120">
        <f t="shared" si="45"/>
        <v>0.0027957908653723183</v>
      </c>
      <c r="I161" s="107">
        <f t="shared" si="46"/>
        <v>0.09650746044307464</v>
      </c>
      <c r="J161" s="53">
        <f t="shared" si="47"/>
        <v>0.8562694677189074</v>
      </c>
      <c r="K161" s="106">
        <f t="shared" si="48"/>
        <v>29.55742963753129</v>
      </c>
    </row>
    <row r="162" spans="1:11" s="12" customFormat="1" ht="12.75">
      <c r="A162" s="28">
        <f t="shared" si="38"/>
        <v>140748.036</v>
      </c>
      <c r="B162" s="104">
        <v>42900</v>
      </c>
      <c r="C162" s="53">
        <f t="shared" si="39"/>
        <v>9.67616725457392</v>
      </c>
      <c r="D162" s="103">
        <f t="shared" si="40"/>
        <v>208.0780857800089</v>
      </c>
      <c r="E162" s="105">
        <f t="shared" si="29"/>
        <v>0.0020535710415002114</v>
      </c>
      <c r="F162" s="114">
        <f t="shared" si="27"/>
        <v>270.1259999999997</v>
      </c>
      <c r="G162" s="106">
        <f t="shared" si="28"/>
        <v>486.22679999999946</v>
      </c>
      <c r="H162" s="120">
        <f t="shared" si="45"/>
        <v>0.002683972486346082</v>
      </c>
      <c r="I162" s="107">
        <f t="shared" si="46"/>
        <v>0.09264761959290928</v>
      </c>
      <c r="J162" s="53">
        <f t="shared" si="47"/>
        <v>0.82196450275776</v>
      </c>
      <c r="K162" s="106">
        <f t="shared" si="48"/>
        <v>28.37326200539759</v>
      </c>
    </row>
    <row r="163" spans="1:11" s="12" customFormat="1" ht="12.75">
      <c r="A163" s="28">
        <f t="shared" si="38"/>
        <v>141732.288</v>
      </c>
      <c r="B163" s="104">
        <v>43200</v>
      </c>
      <c r="C163" s="53">
        <f t="shared" si="39"/>
        <v>9.675261578542258</v>
      </c>
      <c r="D163" s="103">
        <f t="shared" si="40"/>
        <v>200.44256206602736</v>
      </c>
      <c r="E163" s="105">
        <f t="shared" si="29"/>
        <v>0.0019782142814313087</v>
      </c>
      <c r="F163" s="114">
        <f t="shared" si="27"/>
        <v>271.0170999999997</v>
      </c>
      <c r="G163" s="106">
        <f t="shared" si="28"/>
        <v>487.83077999999944</v>
      </c>
      <c r="H163" s="120">
        <f t="shared" si="45"/>
        <v>0.0025769818199769816</v>
      </c>
      <c r="I163" s="107">
        <f t="shared" si="46"/>
        <v>0.0889544257885082</v>
      </c>
      <c r="J163" s="53">
        <f t="shared" si="47"/>
        <v>0.7891431459484596</v>
      </c>
      <c r="K163" s="106">
        <f t="shared" si="48"/>
        <v>27.240306807212626</v>
      </c>
    </row>
    <row r="164" spans="1:11" s="12" customFormat="1" ht="12.75">
      <c r="A164" s="28">
        <f t="shared" si="38"/>
        <v>142716.54</v>
      </c>
      <c r="B164" s="104">
        <v>43500</v>
      </c>
      <c r="C164" s="53">
        <f t="shared" si="39"/>
        <v>9.674356029659705</v>
      </c>
      <c r="D164" s="103">
        <f t="shared" si="40"/>
        <v>193.1116057322253</v>
      </c>
      <c r="E164" s="105">
        <f t="shared" si="29"/>
        <v>0.0019058633677002251</v>
      </c>
      <c r="F164" s="114">
        <f t="shared" si="27"/>
        <v>271.9081999999997</v>
      </c>
      <c r="G164" s="106">
        <f t="shared" si="28"/>
        <v>489.4347599999994</v>
      </c>
      <c r="H164" s="120">
        <f t="shared" si="45"/>
        <v>0.0024745952411252994</v>
      </c>
      <c r="I164" s="107">
        <f t="shared" si="46"/>
        <v>0.08542015974922254</v>
      </c>
      <c r="J164" s="53">
        <f t="shared" si="47"/>
        <v>0.7577365591653421</v>
      </c>
      <c r="K164" s="106">
        <f t="shared" si="48"/>
        <v>26.15618783065961</v>
      </c>
    </row>
    <row r="165" spans="1:11" s="12" customFormat="1" ht="12.75">
      <c r="A165" s="28">
        <f t="shared" si="38"/>
        <v>143700.792</v>
      </c>
      <c r="B165" s="104">
        <v>43800</v>
      </c>
      <c r="C165" s="53">
        <f t="shared" si="39"/>
        <v>9.67345060790246</v>
      </c>
      <c r="D165" s="103">
        <f t="shared" si="40"/>
        <v>186.072106409268</v>
      </c>
      <c r="E165" s="105">
        <f t="shared" si="29"/>
        <v>0.0018363889110216433</v>
      </c>
      <c r="F165" s="114">
        <f t="shared" si="27"/>
        <v>272.7992999999997</v>
      </c>
      <c r="G165" s="106">
        <f t="shared" si="28"/>
        <v>491.03873999999945</v>
      </c>
      <c r="H165" s="120">
        <f t="shared" si="45"/>
        <v>0.0023766001801966497</v>
      </c>
      <c r="I165" s="107">
        <f t="shared" si="46"/>
        <v>0.08203748381901527</v>
      </c>
      <c r="J165" s="53">
        <f t="shared" si="47"/>
        <v>0.7276793131982923</v>
      </c>
      <c r="K165" s="106">
        <f t="shared" si="48"/>
        <v>25.118646535235673</v>
      </c>
    </row>
    <row r="166" spans="1:11" s="12" customFormat="1" ht="12.75">
      <c r="A166" s="28">
        <f t="shared" si="38"/>
        <v>144685.044</v>
      </c>
      <c r="B166" s="104">
        <v>44100</v>
      </c>
      <c r="C166" s="53">
        <f t="shared" si="39"/>
        <v>9.672545313246726</v>
      </c>
      <c r="D166" s="103">
        <f t="shared" si="40"/>
        <v>179.31155906184853</v>
      </c>
      <c r="E166" s="105">
        <f t="shared" si="29"/>
        <v>0.0017696674962926083</v>
      </c>
      <c r="F166" s="114">
        <f t="shared" si="27"/>
        <v>273.69039999999967</v>
      </c>
      <c r="G166" s="106">
        <f t="shared" si="28"/>
        <v>492.64271999999943</v>
      </c>
      <c r="H166" s="120">
        <f t="shared" si="45"/>
        <v>0.0022827945424282806</v>
      </c>
      <c r="I166" s="107">
        <f t="shared" si="46"/>
        <v>0.07879942192089731</v>
      </c>
      <c r="J166" s="53">
        <f t="shared" si="47"/>
        <v>0.6989092083937395</v>
      </c>
      <c r="K166" s="106">
        <f t="shared" si="48"/>
        <v>24.125535860986886</v>
      </c>
    </row>
    <row r="167" spans="1:11" s="12" customFormat="1" ht="12.75">
      <c r="A167" s="28">
        <f t="shared" si="38"/>
        <v>145669.296</v>
      </c>
      <c r="B167" s="104">
        <v>44400</v>
      </c>
      <c r="C167" s="53">
        <f t="shared" si="39"/>
        <v>9.671640145668718</v>
      </c>
      <c r="D167" s="103">
        <f t="shared" si="40"/>
        <v>172.81803416404534</v>
      </c>
      <c r="E167" s="105">
        <f t="shared" si="29"/>
        <v>0.0017055813882461913</v>
      </c>
      <c r="F167" s="114">
        <f t="shared" si="27"/>
        <v>274.58149999999966</v>
      </c>
      <c r="G167" s="106">
        <f t="shared" si="28"/>
        <v>494.2466999999994</v>
      </c>
      <c r="H167" s="120">
        <f t="shared" si="45"/>
        <v>0.002192986159457268</v>
      </c>
      <c r="I167" s="107">
        <f t="shared" si="46"/>
        <v>0.07569934062569741</v>
      </c>
      <c r="J167" s="53">
        <f t="shared" si="47"/>
        <v>0.6713671052828323</v>
      </c>
      <c r="K167" s="106">
        <f t="shared" si="48"/>
        <v>23.174814381989208</v>
      </c>
    </row>
    <row r="168" spans="1:11" s="12" customFormat="1" ht="12.75">
      <c r="A168" s="28">
        <f t="shared" si="38"/>
        <v>146653.548</v>
      </c>
      <c r="B168" s="104">
        <v>44700</v>
      </c>
      <c r="C168" s="53">
        <f t="shared" si="39"/>
        <v>9.670735105144653</v>
      </c>
      <c r="D168" s="103">
        <f t="shared" si="40"/>
        <v>166.58014943571897</v>
      </c>
      <c r="E168" s="105">
        <f t="shared" si="29"/>
        <v>0.0016440182525114134</v>
      </c>
      <c r="F168" s="114">
        <f>F167+0.8911</f>
        <v>275.47259999999966</v>
      </c>
      <c r="G168" s="106">
        <f t="shared" si="28"/>
        <v>495.8506799999994</v>
      </c>
      <c r="H168" s="120">
        <f t="shared" si="45"/>
        <v>0.002106992271277968</v>
      </c>
      <c r="I168" s="107">
        <f t="shared" si="46"/>
        <v>0.07273093126983354</v>
      </c>
      <c r="J168" s="53">
        <f t="shared" si="47"/>
        <v>0.6449967646102855</v>
      </c>
      <c r="K168" s="106">
        <f t="shared" si="48"/>
        <v>22.264540784329643</v>
      </c>
    </row>
    <row r="169" spans="1:11" s="12" customFormat="1" ht="12.75">
      <c r="A169" s="26">
        <f t="shared" si="38"/>
        <v>147637.8</v>
      </c>
      <c r="B169" s="109">
        <v>45000</v>
      </c>
      <c r="C169" s="110">
        <f t="shared" si="39"/>
        <v>9.669830191650753</v>
      </c>
      <c r="D169" s="108">
        <f t="shared" si="40"/>
        <v>160.58704305348797</v>
      </c>
      <c r="E169" s="111">
        <f t="shared" si="29"/>
        <v>0.0015848708912261334</v>
      </c>
      <c r="F169" s="121">
        <f>F168+0.8911</f>
        <v>276.36369999999965</v>
      </c>
      <c r="G169" s="112">
        <f t="shared" si="28"/>
        <v>497.45465999999936</v>
      </c>
      <c r="H169" s="110">
        <f t="shared" si="45"/>
        <v>0.002024639036812749</v>
      </c>
      <c r="I169" s="113">
        <f t="shared" si="46"/>
        <v>0.06988819306078191</v>
      </c>
      <c r="J169" s="34">
        <f t="shared" si="47"/>
        <v>0.6197446962136076</v>
      </c>
      <c r="K169" s="112">
        <f t="shared" si="48"/>
        <v>21.39286864959232</v>
      </c>
    </row>
    <row r="170" spans="1:11" s="12" customFormat="1" ht="12.75">
      <c r="A170" s="28">
        <f t="shared" si="38"/>
        <v>148622.052</v>
      </c>
      <c r="B170" s="104">
        <v>45300</v>
      </c>
      <c r="C170" s="120">
        <f t="shared" si="39"/>
        <v>9.668925405163247</v>
      </c>
      <c r="D170" s="103">
        <f aca="true" t="shared" si="49" ref="D170:D179">D169-0.25*(H169+H170)*(C169+C170)*(B170-B169)</f>
        <v>154.8283482548739</v>
      </c>
      <c r="E170" s="105">
        <f t="shared" si="29"/>
        <v>0.0015280369923994465</v>
      </c>
      <c r="F170" s="122">
        <f aca="true" t="shared" si="50" ref="F170:F176">F169+0.8911</f>
        <v>277.25479999999965</v>
      </c>
      <c r="G170" s="106">
        <f t="shared" si="28"/>
        <v>499.0586399999994</v>
      </c>
      <c r="H170" s="120">
        <f aca="true" t="shared" si="51" ref="H170:H179">D170/($H$2*F170)</f>
        <v>0.0019457610714291632</v>
      </c>
      <c r="I170" s="107">
        <f aca="true" t="shared" si="52" ref="I170:I179">D170/($H$1*F170)</f>
        <v>0.06716541711270581</v>
      </c>
      <c r="J170" s="53">
        <f aca="true" t="shared" si="53" ref="J170:J179">0.5*(H169+H170)*(B170-B169)</f>
        <v>0.5955600162362868</v>
      </c>
      <c r="K170" s="106">
        <f aca="true" t="shared" si="54" ref="K170:K179">0.5*(I169+I170)*(B170-B169)</f>
        <v>20.558041526023157</v>
      </c>
    </row>
    <row r="171" spans="1:11" s="12" customFormat="1" ht="12.75">
      <c r="A171" s="28">
        <f t="shared" si="38"/>
        <v>149606.304</v>
      </c>
      <c r="B171" s="104">
        <v>45600</v>
      </c>
      <c r="C171" s="120">
        <f t="shared" si="39"/>
        <v>9.668020745658364</v>
      </c>
      <c r="D171" s="103">
        <f t="shared" si="49"/>
        <v>149.29416925894466</v>
      </c>
      <c r="E171" s="105">
        <f t="shared" si="29"/>
        <v>0.00147341889226691</v>
      </c>
      <c r="F171" s="122">
        <f t="shared" si="50"/>
        <v>278.14589999999964</v>
      </c>
      <c r="G171" s="106">
        <f t="shared" si="28"/>
        <v>500.6626199999994</v>
      </c>
      <c r="H171" s="120">
        <f t="shared" si="51"/>
        <v>0.0018702010098388137</v>
      </c>
      <c r="I171" s="107">
        <f t="shared" si="52"/>
        <v>0.06455717135823094</v>
      </c>
      <c r="J171" s="53">
        <f t="shared" si="53"/>
        <v>0.5723943121901965</v>
      </c>
      <c r="K171" s="106">
        <f t="shared" si="54"/>
        <v>19.758388270640516</v>
      </c>
    </row>
    <row r="172" spans="1:11" s="12" customFormat="1" ht="12.75">
      <c r="A172" s="28">
        <f t="shared" si="38"/>
        <v>150590.556</v>
      </c>
      <c r="B172" s="104">
        <v>45900</v>
      </c>
      <c r="C172" s="120">
        <f t="shared" si="39"/>
        <v>9.667116213112351</v>
      </c>
      <c r="D172" s="103">
        <f t="shared" si="49"/>
        <v>143.9750584312363</v>
      </c>
      <c r="E172" s="105">
        <f aca="true" t="shared" si="55" ref="E172:E189">D172/$H$3</f>
        <v>0.0014209233499258456</v>
      </c>
      <c r="F172" s="122">
        <f t="shared" si="50"/>
        <v>279.03699999999964</v>
      </c>
      <c r="G172" s="106">
        <f aca="true" t="shared" si="56" ref="G172:G189">1.8*F172</f>
        <v>502.26659999999936</v>
      </c>
      <c r="H172" s="120">
        <f t="shared" si="51"/>
        <v>0.0017978090929087072</v>
      </c>
      <c r="I172" s="107">
        <f t="shared" si="52"/>
        <v>0.0620582862856523</v>
      </c>
      <c r="J172" s="53">
        <f t="shared" si="53"/>
        <v>0.5502015154121281</v>
      </c>
      <c r="K172" s="106">
        <f t="shared" si="54"/>
        <v>18.992318646582486</v>
      </c>
    </row>
    <row r="173" spans="1:11" s="12" customFormat="1" ht="12.75">
      <c r="A173" s="28">
        <f t="shared" si="38"/>
        <v>151574.808</v>
      </c>
      <c r="B173" s="104">
        <v>46200</v>
      </c>
      <c r="C173" s="120">
        <f t="shared" si="39"/>
        <v>9.666211807501446</v>
      </c>
      <c r="D173" s="103">
        <f t="shared" si="49"/>
        <v>138.86199462491</v>
      </c>
      <c r="E173" s="105">
        <f t="shared" si="55"/>
        <v>0.0013704613335791761</v>
      </c>
      <c r="F173" s="122">
        <f t="shared" si="50"/>
        <v>279.92809999999963</v>
      </c>
      <c r="G173" s="106">
        <f t="shared" si="56"/>
        <v>503.87057999999934</v>
      </c>
      <c r="H173" s="120">
        <f t="shared" si="51"/>
        <v>0.001728442777005308</v>
      </c>
      <c r="I173" s="107">
        <f t="shared" si="52"/>
        <v>0.05966384145394361</v>
      </c>
      <c r="J173" s="53">
        <f t="shared" si="53"/>
        <v>0.5289377804871023</v>
      </c>
      <c r="K173" s="106">
        <f t="shared" si="54"/>
        <v>18.258319160939386</v>
      </c>
    </row>
    <row r="174" spans="1:11" s="12" customFormat="1" ht="12.75">
      <c r="A174" s="28">
        <f t="shared" si="38"/>
        <v>152559.06</v>
      </c>
      <c r="B174" s="104">
        <v>46500</v>
      </c>
      <c r="C174" s="120">
        <f t="shared" si="39"/>
        <v>9.665307528801902</v>
      </c>
      <c r="D174" s="103">
        <f t="shared" si="49"/>
        <v>133.9463626340267</v>
      </c>
      <c r="E174" s="105">
        <f t="shared" si="55"/>
        <v>0.0013219478177550132</v>
      </c>
      <c r="F174" s="122">
        <f t="shared" si="50"/>
        <v>280.8191999999996</v>
      </c>
      <c r="G174" s="106">
        <f t="shared" si="56"/>
        <v>505.4745599999993</v>
      </c>
      <c r="H174" s="120">
        <f t="shared" si="51"/>
        <v>0.0016619663645752248</v>
      </c>
      <c r="I174" s="107">
        <f t="shared" si="52"/>
        <v>0.0573691527408308</v>
      </c>
      <c r="J174" s="53">
        <f t="shared" si="53"/>
        <v>0.5085613712370799</v>
      </c>
      <c r="K174" s="106">
        <f t="shared" si="54"/>
        <v>17.554949129216162</v>
      </c>
    </row>
    <row r="175" spans="1:11" s="12" customFormat="1" ht="12.75">
      <c r="A175" s="28">
        <f t="shared" si="38"/>
        <v>153543.312</v>
      </c>
      <c r="B175" s="104">
        <v>46800</v>
      </c>
      <c r="C175" s="120">
        <f t="shared" si="39"/>
        <v>9.664403376989975</v>
      </c>
      <c r="D175" s="103">
        <f t="shared" si="49"/>
        <v>129.2199336985067</v>
      </c>
      <c r="E175" s="105">
        <f t="shared" si="55"/>
        <v>0.0012753015909055684</v>
      </c>
      <c r="F175" s="122">
        <f t="shared" si="50"/>
        <v>281.7102999999996</v>
      </c>
      <c r="G175" s="106">
        <f t="shared" si="56"/>
        <v>507.07853999999935</v>
      </c>
      <c r="H175" s="120">
        <f t="shared" si="51"/>
        <v>0.001598250654744853</v>
      </c>
      <c r="I175" s="107">
        <f t="shared" si="52"/>
        <v>0.05516976028189658</v>
      </c>
      <c r="J175" s="53">
        <f t="shared" si="53"/>
        <v>0.4890325528980117</v>
      </c>
      <c r="K175" s="106">
        <f t="shared" si="54"/>
        <v>16.88083695340911</v>
      </c>
    </row>
    <row r="176" spans="1:11" s="12" customFormat="1" ht="12.75">
      <c r="A176" s="28">
        <f t="shared" si="38"/>
        <v>154527.564</v>
      </c>
      <c r="B176" s="104">
        <v>47100</v>
      </c>
      <c r="C176" s="120">
        <f t="shared" si="39"/>
        <v>9.663499352041926</v>
      </c>
      <c r="D176" s="103">
        <f t="shared" si="49"/>
        <v>124.67484700380558</v>
      </c>
      <c r="E176" s="105">
        <f t="shared" si="55"/>
        <v>0.0012304450728231491</v>
      </c>
      <c r="F176" s="123">
        <f t="shared" si="50"/>
        <v>282.6013999999996</v>
      </c>
      <c r="G176" s="116">
        <f t="shared" si="56"/>
        <v>508.68251999999933</v>
      </c>
      <c r="H176" s="120">
        <f t="shared" si="51"/>
        <v>0.0015371726127947054</v>
      </c>
      <c r="I176" s="107">
        <f t="shared" si="52"/>
        <v>0.05306141706121748</v>
      </c>
      <c r="J176" s="53">
        <f t="shared" si="53"/>
        <v>0.4703134901309337</v>
      </c>
      <c r="K176" s="106">
        <f t="shared" si="54"/>
        <v>16.23467660146711</v>
      </c>
    </row>
    <row r="177" spans="1:11" s="12" customFormat="1" ht="12.75">
      <c r="A177" s="28">
        <f t="shared" si="38"/>
        <v>155511.816</v>
      </c>
      <c r="B177" s="104">
        <v>47400</v>
      </c>
      <c r="C177" s="120">
        <f t="shared" si="39"/>
        <v>9.662595453934022</v>
      </c>
      <c r="D177" s="103">
        <f t="shared" si="49"/>
        <v>120.29695285845321</v>
      </c>
      <c r="E177" s="105">
        <f t="shared" si="55"/>
        <v>0.0011872386169104684</v>
      </c>
      <c r="F177" s="122">
        <f>F176</f>
        <v>282.6013999999996</v>
      </c>
      <c r="G177" s="106">
        <f t="shared" si="56"/>
        <v>508.68251999999933</v>
      </c>
      <c r="H177" s="120">
        <f t="shared" si="51"/>
        <v>0.0014831955745734792</v>
      </c>
      <c r="I177" s="107">
        <f t="shared" si="52"/>
        <v>0.05119819225943117</v>
      </c>
      <c r="J177" s="53">
        <f t="shared" si="53"/>
        <v>0.4530552281052277</v>
      </c>
      <c r="K177" s="106">
        <f t="shared" si="54"/>
        <v>15.638941398097298</v>
      </c>
    </row>
    <row r="178" spans="1:11" s="12" customFormat="1" ht="12.75">
      <c r="A178" s="28">
        <f t="shared" si="38"/>
        <v>156496.068</v>
      </c>
      <c r="B178" s="104">
        <v>47700</v>
      </c>
      <c r="C178" s="120">
        <f t="shared" si="39"/>
        <v>9.661691682642536</v>
      </c>
      <c r="D178" s="103">
        <f t="shared" si="49"/>
        <v>116.07317442177091</v>
      </c>
      <c r="E178" s="105">
        <f t="shared" si="55"/>
        <v>0.001145553164784317</v>
      </c>
      <c r="F178" s="122">
        <f>F177</f>
        <v>282.6013999999996</v>
      </c>
      <c r="G178" s="106">
        <f t="shared" si="56"/>
        <v>508.68251999999933</v>
      </c>
      <c r="H178" s="120">
        <f t="shared" si="51"/>
        <v>0.0014311186986725793</v>
      </c>
      <c r="I178" s="107">
        <f t="shared" si="52"/>
        <v>0.04940055885871695</v>
      </c>
      <c r="J178" s="53">
        <f t="shared" si="53"/>
        <v>0.43714714098690877</v>
      </c>
      <c r="K178" s="106">
        <f t="shared" si="54"/>
        <v>15.089812667722217</v>
      </c>
    </row>
    <row r="179" spans="1:11" s="12" customFormat="1" ht="12.75">
      <c r="A179" s="28">
        <f t="shared" si="38"/>
        <v>157480.32</v>
      </c>
      <c r="B179" s="104">
        <v>48000</v>
      </c>
      <c r="C179" s="120">
        <f t="shared" si="39"/>
        <v>9.660788038143746</v>
      </c>
      <c r="D179" s="103">
        <f t="shared" si="49"/>
        <v>111.99807268893841</v>
      </c>
      <c r="E179" s="105">
        <f t="shared" si="55"/>
        <v>0.0011053350376406454</v>
      </c>
      <c r="F179" s="122">
        <f>F178</f>
        <v>282.6013999999996</v>
      </c>
      <c r="G179" s="106">
        <f t="shared" si="56"/>
        <v>508.68251999999933</v>
      </c>
      <c r="H179" s="120">
        <f t="shared" si="51"/>
        <v>0.0013808749251400464</v>
      </c>
      <c r="I179" s="107">
        <f t="shared" si="52"/>
        <v>0.047666202027253454</v>
      </c>
      <c r="J179" s="53">
        <f t="shared" si="53"/>
        <v>0.42179904357189385</v>
      </c>
      <c r="K179" s="106">
        <f t="shared" si="54"/>
        <v>14.560014132895562</v>
      </c>
    </row>
    <row r="180" spans="1:11" s="12" customFormat="1" ht="12.75">
      <c r="A180" s="28">
        <f t="shared" si="38"/>
        <v>158464.572</v>
      </c>
      <c r="B180" s="104">
        <v>48300</v>
      </c>
      <c r="C180" s="120">
        <f t="shared" si="39"/>
        <v>9.659884520413936</v>
      </c>
      <c r="D180" s="103">
        <f aca="true" t="shared" si="57" ref="D180:D189">D179-0.25*(H179+H180)*(C179+C180)*(B180-B179)</f>
        <v>108.06640108769128</v>
      </c>
      <c r="E180" s="105">
        <f t="shared" si="55"/>
        <v>0.0010665324558370715</v>
      </c>
      <c r="F180" s="122">
        <f aca="true" t="shared" si="58" ref="F180:F189">F179</f>
        <v>282.6013999999996</v>
      </c>
      <c r="G180" s="106">
        <f t="shared" si="56"/>
        <v>508.68251999999933</v>
      </c>
      <c r="H180" s="120">
        <f aca="true" t="shared" si="59" ref="H180:H189">D180/($H$2*F180)</f>
        <v>0.001332399566611992</v>
      </c>
      <c r="I180" s="107">
        <f aca="true" t="shared" si="60" ref="I180:I189">D180/($H$1*F180)</f>
        <v>0.04599288883220978</v>
      </c>
      <c r="J180" s="53">
        <f aca="true" t="shared" si="61" ref="J180:J189">0.5*(H179+H180)*(B180-B179)</f>
        <v>0.40699117376280575</v>
      </c>
      <c r="K180" s="106">
        <f aca="true" t="shared" si="62" ref="K180:K189">0.5*(I179+I180)*(B180-B179)</f>
        <v>14.048863628919486</v>
      </c>
    </row>
    <row r="181" spans="1:11" s="12" customFormat="1" ht="12.75">
      <c r="A181" s="28">
        <f t="shared" si="38"/>
        <v>159448.824</v>
      </c>
      <c r="B181" s="104">
        <v>48600</v>
      </c>
      <c r="C181" s="120">
        <f t="shared" si="39"/>
        <v>9.658981129429392</v>
      </c>
      <c r="D181" s="103">
        <f t="shared" si="57"/>
        <v>104.27309865304932</v>
      </c>
      <c r="E181" s="105">
        <f t="shared" si="55"/>
        <v>0.0010290954715326851</v>
      </c>
      <c r="F181" s="122">
        <f t="shared" si="58"/>
        <v>282.6013999999996</v>
      </c>
      <c r="G181" s="106">
        <f t="shared" si="56"/>
        <v>508.68251999999933</v>
      </c>
      <c r="H181" s="120">
        <f t="shared" si="59"/>
        <v>0.001285630224160735</v>
      </c>
      <c r="I181" s="107">
        <f t="shared" si="60"/>
        <v>0.04437846533492067</v>
      </c>
      <c r="J181" s="53">
        <f t="shared" si="61"/>
        <v>0.392704468615909</v>
      </c>
      <c r="K181" s="106">
        <f t="shared" si="62"/>
        <v>13.55570312506957</v>
      </c>
    </row>
    <row r="182" spans="1:11" s="12" customFormat="1" ht="12.75">
      <c r="A182" s="28">
        <f t="shared" si="38"/>
        <v>160433.076</v>
      </c>
      <c r="B182" s="104">
        <v>48900</v>
      </c>
      <c r="C182" s="120">
        <f t="shared" si="39"/>
        <v>9.658077865166412</v>
      </c>
      <c r="D182" s="103">
        <f t="shared" si="57"/>
        <v>100.61328344472793</v>
      </c>
      <c r="E182" s="105">
        <f t="shared" si="55"/>
        <v>0.00099297590372295</v>
      </c>
      <c r="F182" s="122">
        <f t="shared" si="58"/>
        <v>282.6013999999996</v>
      </c>
      <c r="G182" s="106">
        <f t="shared" si="56"/>
        <v>508.68251999999933</v>
      </c>
      <c r="H182" s="120">
        <f t="shared" si="59"/>
        <v>0.0012405067061350863</v>
      </c>
      <c r="I182" s="107">
        <f t="shared" si="60"/>
        <v>0.042820853789347246</v>
      </c>
      <c r="J182" s="53">
        <f t="shared" si="61"/>
        <v>0.3789205395443732</v>
      </c>
      <c r="K182" s="106">
        <f t="shared" si="62"/>
        <v>13.079897868640188</v>
      </c>
    </row>
    <row r="183" spans="1:11" s="12" customFormat="1" ht="12.75">
      <c r="A183" s="28">
        <f t="shared" si="38"/>
        <v>161417.328</v>
      </c>
      <c r="B183" s="104">
        <v>49200</v>
      </c>
      <c r="C183" s="120">
        <f t="shared" si="39"/>
        <v>9.657174727601296</v>
      </c>
      <c r="D183" s="103">
        <f t="shared" si="57"/>
        <v>97.08224619858211</v>
      </c>
      <c r="E183" s="105">
        <f t="shared" si="55"/>
        <v>0.0009581272755843288</v>
      </c>
      <c r="F183" s="122">
        <f t="shared" si="58"/>
        <v>282.6013999999996</v>
      </c>
      <c r="G183" s="106">
        <f t="shared" si="56"/>
        <v>508.68251999999933</v>
      </c>
      <c r="H183" s="120">
        <f t="shared" si="59"/>
        <v>0.0011969709498861319</v>
      </c>
      <c r="I183" s="107">
        <f t="shared" si="60"/>
        <v>0.04131804994014167</v>
      </c>
      <c r="J183" s="53">
        <f t="shared" si="61"/>
        <v>0.36562164840318273</v>
      </c>
      <c r="K183" s="106">
        <f t="shared" si="62"/>
        <v>12.620835559423337</v>
      </c>
    </row>
    <row r="184" spans="1:11" s="12" customFormat="1" ht="12.75">
      <c r="A184" s="28">
        <f t="shared" si="38"/>
        <v>162401.58</v>
      </c>
      <c r="B184" s="104">
        <v>49500</v>
      </c>
      <c r="C184" s="120">
        <f t="shared" si="39"/>
        <v>9.65627171671035</v>
      </c>
      <c r="D184" s="103">
        <f t="shared" si="57"/>
        <v>93.675444203742</v>
      </c>
      <c r="E184" s="105">
        <f t="shared" si="55"/>
        <v>0.0009245047540463064</v>
      </c>
      <c r="F184" s="122">
        <f t="shared" si="58"/>
        <v>282.6013999999996</v>
      </c>
      <c r="G184" s="106">
        <f t="shared" si="56"/>
        <v>508.68251999999933</v>
      </c>
      <c r="H184" s="120">
        <f t="shared" si="59"/>
        <v>0.0011549669462756623</v>
      </c>
      <c r="I184" s="107">
        <f t="shared" si="60"/>
        <v>0.039868120416765705</v>
      </c>
      <c r="J184" s="53">
        <f t="shared" si="61"/>
        <v>0.35279068442426914</v>
      </c>
      <c r="K184" s="106">
        <f t="shared" si="62"/>
        <v>12.177925553536104</v>
      </c>
    </row>
    <row r="185" spans="1:11" s="12" customFormat="1" ht="12.75">
      <c r="A185" s="28">
        <f t="shared" si="38"/>
        <v>163385.832</v>
      </c>
      <c r="B185" s="104">
        <v>49800</v>
      </c>
      <c r="C185" s="120">
        <f t="shared" si="39"/>
        <v>9.655368832469884</v>
      </c>
      <c r="D185" s="103">
        <f t="shared" si="57"/>
        <v>90.38849539739658</v>
      </c>
      <c r="E185" s="105">
        <f t="shared" si="55"/>
        <v>0.0008920650915114392</v>
      </c>
      <c r="F185" s="122">
        <f t="shared" si="58"/>
        <v>282.6013999999996</v>
      </c>
      <c r="G185" s="106">
        <f t="shared" si="56"/>
        <v>508.68251999999933</v>
      </c>
      <c r="H185" s="120">
        <f t="shared" si="59"/>
        <v>0.0011144406668680909</v>
      </c>
      <c r="I185" s="107">
        <f t="shared" si="60"/>
        <v>0.038469200220240085</v>
      </c>
      <c r="J185" s="53">
        <f t="shared" si="61"/>
        <v>0.34041114197156297</v>
      </c>
      <c r="K185" s="106">
        <f t="shared" si="62"/>
        <v>11.75059809555087</v>
      </c>
    </row>
    <row r="186" spans="1:11" s="12" customFormat="1" ht="12.75">
      <c r="A186" s="28">
        <f t="shared" si="38"/>
        <v>164370.084</v>
      </c>
      <c r="B186" s="104">
        <v>50100</v>
      </c>
      <c r="C186" s="120">
        <f t="shared" si="39"/>
        <v>9.654466074856215</v>
      </c>
      <c r="D186" s="103">
        <f t="shared" si="57"/>
        <v>87.21717266946985</v>
      </c>
      <c r="E186" s="105">
        <f t="shared" si="55"/>
        <v>0.0008607665696468773</v>
      </c>
      <c r="F186" s="122">
        <f t="shared" si="58"/>
        <v>282.6013999999996</v>
      </c>
      <c r="G186" s="106">
        <f t="shared" si="56"/>
        <v>508.68251999999933</v>
      </c>
      <c r="H186" s="120">
        <f t="shared" si="59"/>
        <v>0.001075339993710228</v>
      </c>
      <c r="I186" s="107">
        <f t="shared" si="60"/>
        <v>0.037119490299223686</v>
      </c>
      <c r="J186" s="53">
        <f t="shared" si="61"/>
        <v>0.32846709908674787</v>
      </c>
      <c r="K186" s="106">
        <f t="shared" si="62"/>
        <v>11.338303577919564</v>
      </c>
    </row>
    <row r="187" spans="1:11" s="12" customFormat="1" ht="12.75">
      <c r="A187" s="28">
        <f t="shared" si="38"/>
        <v>165354.336</v>
      </c>
      <c r="B187" s="104">
        <v>50400</v>
      </c>
      <c r="C187" s="120">
        <f t="shared" si="39"/>
        <v>9.653563443845666</v>
      </c>
      <c r="D187" s="103">
        <f t="shared" si="57"/>
        <v>84.1573983697105</v>
      </c>
      <c r="E187" s="105">
        <f t="shared" si="55"/>
        <v>0.0008305689451735555</v>
      </c>
      <c r="F187" s="122">
        <f t="shared" si="58"/>
        <v>282.6013999999996</v>
      </c>
      <c r="G187" s="106">
        <f t="shared" si="56"/>
        <v>508.68251999999933</v>
      </c>
      <c r="H187" s="120">
        <f t="shared" si="59"/>
        <v>0.0010376146516067033</v>
      </c>
      <c r="I187" s="107">
        <f t="shared" si="60"/>
        <v>0.03581725521223963</v>
      </c>
      <c r="J187" s="53">
        <f t="shared" si="61"/>
        <v>0.3169431967975397</v>
      </c>
      <c r="K187" s="106">
        <f t="shared" si="62"/>
        <v>10.940511826719497</v>
      </c>
    </row>
    <row r="188" spans="1:11" s="12" customFormat="1" ht="12.75">
      <c r="A188" s="28">
        <f t="shared" si="38"/>
        <v>166338.588</v>
      </c>
      <c r="B188" s="104">
        <v>50700</v>
      </c>
      <c r="C188" s="120">
        <f t="shared" si="39"/>
        <v>9.652660939414563</v>
      </c>
      <c r="D188" s="103">
        <f t="shared" si="57"/>
        <v>81.20523900998367</v>
      </c>
      <c r="E188" s="105">
        <f t="shared" si="55"/>
        <v>0.0008014333975818769</v>
      </c>
      <c r="F188" s="122">
        <f t="shared" si="58"/>
        <v>282.6013999999996</v>
      </c>
      <c r="G188" s="106">
        <f t="shared" si="56"/>
        <v>508.68251999999933</v>
      </c>
      <c r="H188" s="120">
        <f t="shared" si="59"/>
        <v>0.0010012161428021237</v>
      </c>
      <c r="I188" s="107">
        <f t="shared" si="60"/>
        <v>0.03456082087297903</v>
      </c>
      <c r="J188" s="53">
        <f t="shared" si="61"/>
        <v>0.3058246191613241</v>
      </c>
      <c r="K188" s="106">
        <f t="shared" si="62"/>
        <v>10.556711412782798</v>
      </c>
    </row>
    <row r="189" spans="1:11" s="12" customFormat="1" ht="12.75">
      <c r="A189" s="26">
        <f t="shared" si="38"/>
        <v>167322.84</v>
      </c>
      <c r="B189" s="109">
        <v>51000</v>
      </c>
      <c r="C189" s="110">
        <f t="shared" si="39"/>
        <v>9.651758561539244</v>
      </c>
      <c r="D189" s="108">
        <f t="shared" si="57"/>
        <v>78.35690015481038</v>
      </c>
      <c r="E189" s="111">
        <f t="shared" si="55"/>
        <v>0.000773322478705259</v>
      </c>
      <c r="F189" s="121">
        <f t="shared" si="58"/>
        <v>282.6013999999996</v>
      </c>
      <c r="G189" s="112">
        <f t="shared" si="56"/>
        <v>508.68251999999933</v>
      </c>
      <c r="H189" s="110">
        <f t="shared" si="59"/>
        <v>0.0009660976839842214</v>
      </c>
      <c r="I189" s="113">
        <f t="shared" si="60"/>
        <v>0.033348572375722745</v>
      </c>
      <c r="J189" s="34">
        <f t="shared" si="61"/>
        <v>0.29509707401795177</v>
      </c>
      <c r="K189" s="112">
        <f t="shared" si="62"/>
        <v>10.186408987305265</v>
      </c>
    </row>
    <row r="190" spans="1:11" ht="12.75">
      <c r="A190" s="82"/>
      <c r="J190" s="54">
        <f>SUM(J13:J189)</f>
        <v>10347.617559539513</v>
      </c>
      <c r="K190" s="54">
        <f>SUM(K13:K189)</f>
        <v>357187.7656071878</v>
      </c>
    </row>
    <row r="191" spans="1:11" ht="12.75">
      <c r="A191" s="82"/>
      <c r="F191" s="77"/>
      <c r="I191" s="124" t="s">
        <v>113</v>
      </c>
      <c r="J191" s="125">
        <f>J190/H$12</f>
        <v>8445.771918081738</v>
      </c>
      <c r="K191" s="125">
        <f>K190/I$12</f>
        <v>8445.771918081742</v>
      </c>
    </row>
    <row r="192" spans="1:11" ht="12.75">
      <c r="A192" s="82"/>
      <c r="I192" s="124" t="s">
        <v>114</v>
      </c>
      <c r="J192">
        <v>0.9742</v>
      </c>
      <c r="K192">
        <f>J192</f>
        <v>0.9742</v>
      </c>
    </row>
    <row r="193" spans="9:11" ht="12.75">
      <c r="I193" s="124" t="s">
        <v>115</v>
      </c>
      <c r="J193" s="54">
        <f>J192*J191</f>
        <v>8227.87100259523</v>
      </c>
      <c r="K193" s="54">
        <f>K192*K191</f>
        <v>8227.871002595233</v>
      </c>
    </row>
    <row r="195" ht="12.75">
      <c r="J195" s="15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Eric.Holcomb.com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Holcomb</dc:creator>
  <cp:keywords/>
  <dc:description/>
  <cp:lastModifiedBy>Eric Holcomb</cp:lastModifiedBy>
  <dcterms:created xsi:type="dcterms:W3CDTF">2008-09-12T06:00:03Z</dcterms:created>
  <dcterms:modified xsi:type="dcterms:W3CDTF">2008-09-12T06:14:49Z</dcterms:modified>
  <cp:category/>
  <cp:version/>
  <cp:contentType/>
  <cp:contentStatus/>
</cp:coreProperties>
</file>